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Dropbox\ACADEMICOS-ANDAMENTO\2021-IPOG-ANDAMENTO-Analise-de-Balanco\FolhaTrabalho-2020\"/>
    </mc:Choice>
  </mc:AlternateContent>
  <xr:revisionPtr revIDLastSave="0" documentId="13_ncr:1_{E691704B-3B84-46F5-8D4E-F5DF0A25BB21}" xr6:coauthVersionLast="46" xr6:coauthVersionMax="46" xr10:uidLastSave="{00000000-0000-0000-0000-000000000000}"/>
  <bookViews>
    <workbookView showSheetTabs="0" xWindow="-120" yWindow="-120" windowWidth="21840" windowHeight="13140" tabRatio="879" activeTab="5" xr2:uid="{00000000-000D-0000-FFFF-FFFF00000000}"/>
  </bookViews>
  <sheets>
    <sheet name="Menu" sheetId="1" r:id="rId1"/>
    <sheet name="Livro" sheetId="30" r:id="rId2"/>
    <sheet name="Empresa" sheetId="33" r:id="rId3"/>
    <sheet name="Analista" sheetId="3" r:id="rId4"/>
    <sheet name="BP" sheetId="6" r:id="rId5"/>
    <sheet name="BP_AH_AV" sheetId="8" r:id="rId6"/>
    <sheet name="DRE" sheetId="7" r:id="rId7"/>
    <sheet name="DRE_AH_AV" sheetId="9" r:id="rId8"/>
    <sheet name="DFC-Direto" sheetId="23" r:id="rId9"/>
    <sheet name="DFC_AH_AV-Direto" sheetId="24" r:id="rId10"/>
    <sheet name="DFC-Indireto" sheetId="31" r:id="rId11"/>
    <sheet name="DFC_AH_AV-Indireto" sheetId="32" r:id="rId12"/>
    <sheet name="DVA" sheetId="25" r:id="rId13"/>
    <sheet name="DVA_AH_AV" sheetId="26" r:id="rId14"/>
    <sheet name="CapitalGiro" sheetId="13" r:id="rId15"/>
    <sheet name="Parecer" sheetId="36" r:id="rId16"/>
    <sheet name="Indicadores Contabeis" sheetId="21" r:id="rId17"/>
    <sheet name="Graficos" sheetId="27" r:id="rId18"/>
    <sheet name="DadosGrafico" sheetId="28" state="hidden" r:id="rId19"/>
    <sheet name="Responsabilidade" sheetId="20" r:id="rId20"/>
    <sheet name="Ajuda" sheetId="18" r:id="rId21"/>
    <sheet name="Historico" sheetId="17" r:id="rId22"/>
  </sheets>
  <definedNames>
    <definedName name="_xlnm.Print_Area" localSheetId="3">Analista!$A$1:$F$24</definedName>
    <definedName name="_xlnm.Print_Area" localSheetId="4">BP!$B$2:$K$54</definedName>
    <definedName name="_xlnm.Print_Area" localSheetId="5">BP_AH_AV!$A$2:$T$57</definedName>
    <definedName name="_xlnm.Print_Area" localSheetId="14">CapitalGiro!$A$2:$H$58</definedName>
    <definedName name="_xlnm.Print_Area" localSheetId="9">'DFC_AH_AV-Direto'!$A$2:$S$56</definedName>
    <definedName name="_xlnm.Print_Area" localSheetId="11">'DFC_AH_AV-Indireto'!$A$2:$S$63</definedName>
    <definedName name="_xlnm.Print_Area" localSheetId="8">'DFC-Direto'!$A$1:$N$85</definedName>
    <definedName name="_xlnm.Print_Area" localSheetId="10">'DFC-Indireto'!$A$1:$J$90</definedName>
    <definedName name="_xlnm.Print_Area" localSheetId="6">DRE!$A$3:$R$61</definedName>
    <definedName name="_xlnm.Print_Area" localSheetId="7">DRE_AH_AV!$A$2:$Q$54</definedName>
    <definedName name="_xlnm.Print_Area" localSheetId="12">DVA!$A$2:$L$70</definedName>
    <definedName name="_xlnm.Print_Area" localSheetId="13">DVA_AH_AV!$A$2:$Q$66</definedName>
    <definedName name="_xlnm.Print_Area" localSheetId="17">Graficos!$A$2:$H$198</definedName>
    <definedName name="_xlnm.Print_Area" localSheetId="16">'Indicadores Contabeis'!$A$2:$H$125</definedName>
    <definedName name="Menu">Menu!$A$1</definedName>
    <definedName name="MenuPrincipal" localSheetId="0">Menu!$A$1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7" l="1"/>
  <c r="G21" i="7"/>
  <c r="G31" i="25" l="1"/>
  <c r="F31" i="25"/>
  <c r="B6" i="36" l="1"/>
  <c r="B4" i="17" l="1"/>
  <c r="B4" i="18" l="1"/>
  <c r="B4" i="36"/>
  <c r="B4" i="3"/>
  <c r="C4" i="33"/>
  <c r="C8" i="20"/>
  <c r="B4" i="20"/>
  <c r="J4" i="20" l="1"/>
  <c r="I33" i="31" l="1"/>
  <c r="H33" i="31"/>
  <c r="G33" i="31"/>
  <c r="B57" i="8" l="1"/>
  <c r="G57" i="21"/>
  <c r="F57" i="21"/>
  <c r="E57" i="21"/>
  <c r="G56" i="21"/>
  <c r="F56" i="21"/>
  <c r="E56" i="21"/>
  <c r="G113" i="27"/>
  <c r="F113" i="27"/>
  <c r="E113" i="27"/>
  <c r="E112" i="27"/>
  <c r="G112" i="27"/>
  <c r="F112" i="27"/>
  <c r="G51" i="32"/>
  <c r="P43" i="32"/>
  <c r="L43" i="32"/>
  <c r="G43" i="32"/>
  <c r="G36" i="23"/>
  <c r="I43" i="31"/>
  <c r="H43" i="31"/>
  <c r="G43" i="31"/>
  <c r="P36" i="24"/>
  <c r="L36" i="24"/>
  <c r="G36" i="24"/>
  <c r="P34" i="24"/>
  <c r="L34" i="24"/>
  <c r="G34" i="24"/>
  <c r="P25" i="24"/>
  <c r="L25" i="24"/>
  <c r="G25" i="24"/>
  <c r="G50" i="31"/>
  <c r="N43" i="9"/>
  <c r="N42" i="9"/>
  <c r="N37" i="9"/>
  <c r="N36" i="9"/>
  <c r="N31" i="9"/>
  <c r="N30" i="9"/>
  <c r="N28" i="9"/>
  <c r="N27" i="9"/>
  <c r="N22" i="9"/>
  <c r="N21" i="9"/>
  <c r="N18" i="9"/>
  <c r="N17" i="9"/>
  <c r="N11" i="9"/>
  <c r="N9" i="9"/>
  <c r="E21" i="9"/>
  <c r="J43" i="9"/>
  <c r="J42" i="9"/>
  <c r="J37" i="9"/>
  <c r="J36" i="9"/>
  <c r="J31" i="9"/>
  <c r="J30" i="9"/>
  <c r="J28" i="9"/>
  <c r="J27" i="9"/>
  <c r="J22" i="9"/>
  <c r="J21" i="9"/>
  <c r="J18" i="9"/>
  <c r="J17" i="9"/>
  <c r="J11" i="9"/>
  <c r="J9" i="9"/>
  <c r="E43" i="9"/>
  <c r="E42" i="9"/>
  <c r="E37" i="9"/>
  <c r="E36" i="9"/>
  <c r="E31" i="9"/>
  <c r="E30" i="9"/>
  <c r="E28" i="9"/>
  <c r="E27" i="9"/>
  <c r="E22" i="9"/>
  <c r="E18" i="9"/>
  <c r="E17" i="9"/>
  <c r="E11" i="9"/>
  <c r="E9" i="9"/>
  <c r="H40" i="7"/>
  <c r="N41" i="9" s="1"/>
  <c r="G40" i="7"/>
  <c r="J41" i="9" s="1"/>
  <c r="F40" i="7"/>
  <c r="E41" i="9" s="1"/>
  <c r="H34" i="7"/>
  <c r="N35" i="9" s="1"/>
  <c r="G34" i="7"/>
  <c r="J35" i="9" s="1"/>
  <c r="F34" i="7"/>
  <c r="E35" i="9" s="1"/>
  <c r="H25" i="7"/>
  <c r="N26" i="9" s="1"/>
  <c r="G25" i="7"/>
  <c r="J26" i="9" s="1"/>
  <c r="F25" i="7"/>
  <c r="E26" i="9" s="1"/>
  <c r="I34" i="24" l="1"/>
  <c r="H43" i="9"/>
  <c r="L18" i="9"/>
  <c r="L37" i="9"/>
  <c r="J43" i="32"/>
  <c r="G27" i="9"/>
  <c r="G28" i="9"/>
  <c r="L43" i="9"/>
  <c r="J36" i="24"/>
  <c r="H35" i="9"/>
  <c r="O22" i="9"/>
  <c r="F22" i="9"/>
  <c r="H31" i="9"/>
  <c r="O17" i="9"/>
  <c r="L35" i="9"/>
  <c r="H37" i="9"/>
  <c r="O26" i="9"/>
  <c r="H21" i="9"/>
  <c r="L11" i="9"/>
  <c r="K42" i="9"/>
  <c r="K36" i="9"/>
  <c r="K30" i="9"/>
  <c r="F26" i="9"/>
  <c r="G43" i="9"/>
  <c r="O41" i="9"/>
  <c r="L41" i="9"/>
  <c r="O35" i="9"/>
  <c r="O18" i="9"/>
  <c r="O36" i="9"/>
  <c r="F11" i="9"/>
  <c r="F31" i="9"/>
  <c r="G21" i="9"/>
  <c r="K27" i="9"/>
  <c r="L21" i="9"/>
  <c r="H41" i="9"/>
  <c r="O28" i="9"/>
  <c r="F21" i="9"/>
  <c r="O11" i="9"/>
  <c r="O30" i="9"/>
  <c r="O42" i="9"/>
  <c r="F18" i="9"/>
  <c r="L17" i="9"/>
  <c r="L28" i="9"/>
  <c r="O21" i="9"/>
  <c r="O27" i="9"/>
  <c r="J25" i="24"/>
  <c r="J34" i="24"/>
  <c r="I36" i="24"/>
  <c r="I43" i="32"/>
  <c r="N43" i="32"/>
  <c r="N36" i="24"/>
  <c r="N34" i="24"/>
  <c r="I25" i="24"/>
  <c r="N25" i="24"/>
  <c r="G9" i="9"/>
  <c r="F37" i="9"/>
  <c r="G26" i="9"/>
  <c r="K31" i="9"/>
  <c r="L30" i="9"/>
  <c r="O31" i="9"/>
  <c r="O37" i="9"/>
  <c r="O43" i="9"/>
  <c r="F17" i="9"/>
  <c r="F30" i="9"/>
  <c r="F36" i="9"/>
  <c r="F42" i="9"/>
  <c r="G36" i="9"/>
  <c r="F43" i="9"/>
  <c r="K21" i="9"/>
  <c r="H11" i="9"/>
  <c r="G17" i="9"/>
  <c r="K22" i="9"/>
  <c r="K41" i="9"/>
  <c r="H9" i="9"/>
  <c r="H17" i="9"/>
  <c r="H28" i="9"/>
  <c r="H36" i="9"/>
  <c r="F27" i="9"/>
  <c r="K43" i="9"/>
  <c r="K37" i="9"/>
  <c r="K17" i="9"/>
  <c r="K28" i="9"/>
  <c r="L9" i="9"/>
  <c r="L31" i="9"/>
  <c r="L22" i="9"/>
  <c r="G11" i="9"/>
  <c r="G31" i="9"/>
  <c r="G35" i="9"/>
  <c r="G37" i="9"/>
  <c r="G41" i="9"/>
  <c r="F28" i="9"/>
  <c r="F35" i="9"/>
  <c r="F41" i="9"/>
  <c r="G22" i="9"/>
  <c r="K11" i="9"/>
  <c r="K18" i="9"/>
  <c r="L27" i="9"/>
  <c r="H18" i="9"/>
  <c r="H30" i="9"/>
  <c r="L36" i="9"/>
  <c r="L42" i="9"/>
  <c r="H27" i="9"/>
  <c r="G18" i="9"/>
  <c r="G30" i="9"/>
  <c r="G42" i="9"/>
  <c r="K35" i="9"/>
  <c r="K26" i="9"/>
  <c r="L26" i="9"/>
  <c r="H26" i="9"/>
  <c r="H42" i="9"/>
  <c r="H22" i="9"/>
  <c r="N28" i="8" l="1"/>
  <c r="N26" i="8"/>
  <c r="N24" i="8"/>
  <c r="N22" i="8"/>
  <c r="J28" i="8"/>
  <c r="J26" i="8"/>
  <c r="J24" i="8"/>
  <c r="J22" i="8"/>
  <c r="E28" i="8"/>
  <c r="E26" i="8"/>
  <c r="E24" i="8"/>
  <c r="E22" i="8"/>
  <c r="H28" i="8"/>
  <c r="I18" i="6"/>
  <c r="H18" i="6"/>
  <c r="G18" i="6"/>
  <c r="B68" i="21"/>
  <c r="B69" i="27"/>
  <c r="B112" i="21"/>
  <c r="B187" i="27"/>
  <c r="H26" i="8" l="1"/>
  <c r="G24" i="8"/>
  <c r="G22" i="8"/>
  <c r="G26" i="8"/>
  <c r="G28" i="8"/>
  <c r="H24" i="8"/>
  <c r="L28" i="8"/>
  <c r="L26" i="8"/>
  <c r="L24" i="8"/>
  <c r="H22" i="8"/>
  <c r="L22" i="8"/>
  <c r="C4" i="36"/>
  <c r="E4" i="3" l="1"/>
  <c r="H4" i="33"/>
  <c r="P41" i="32" l="1"/>
  <c r="L41" i="32"/>
  <c r="G41" i="32"/>
  <c r="P34" i="32"/>
  <c r="L34" i="32"/>
  <c r="G34" i="32"/>
  <c r="P33" i="32"/>
  <c r="L33" i="32"/>
  <c r="G33" i="32"/>
  <c r="P32" i="32"/>
  <c r="L32" i="32"/>
  <c r="G32" i="32"/>
  <c r="P31" i="32"/>
  <c r="L31" i="32"/>
  <c r="G31" i="32"/>
  <c r="P30" i="32"/>
  <c r="L30" i="32"/>
  <c r="G30" i="32"/>
  <c r="P29" i="32"/>
  <c r="L29" i="32"/>
  <c r="G29" i="32"/>
  <c r="P28" i="32"/>
  <c r="L28" i="32"/>
  <c r="G28" i="32"/>
  <c r="P27" i="32"/>
  <c r="L27" i="32"/>
  <c r="G27" i="32"/>
  <c r="P35" i="32"/>
  <c r="L35" i="32"/>
  <c r="G35" i="32"/>
  <c r="N29" i="32" l="1"/>
  <c r="J33" i="32"/>
  <c r="I33" i="32"/>
  <c r="I41" i="32"/>
  <c r="J41" i="32"/>
  <c r="N41" i="32"/>
  <c r="N35" i="32"/>
  <c r="N31" i="32"/>
  <c r="I35" i="32"/>
  <c r="J27" i="32"/>
  <c r="I29" i="32"/>
  <c r="J31" i="32"/>
  <c r="N34" i="32"/>
  <c r="N27" i="32"/>
  <c r="J32" i="32"/>
  <c r="J30" i="32"/>
  <c r="J35" i="32"/>
  <c r="I31" i="32"/>
  <c r="I27" i="32"/>
  <c r="I30" i="32"/>
  <c r="I34" i="32"/>
  <c r="J28" i="32"/>
  <c r="N28" i="32"/>
  <c r="N30" i="32"/>
  <c r="I32" i="32"/>
  <c r="J34" i="32"/>
  <c r="I28" i="32"/>
  <c r="N32" i="32"/>
  <c r="N33" i="32"/>
  <c r="J29" i="32"/>
  <c r="B3" i="7"/>
  <c r="G19" i="27" l="1"/>
  <c r="F19" i="27"/>
  <c r="E19" i="27"/>
  <c r="D5" i="27"/>
  <c r="B73" i="27" s="1"/>
  <c r="B146" i="27" s="1"/>
  <c r="G18" i="21"/>
  <c r="F18" i="21"/>
  <c r="E18" i="21"/>
  <c r="D4" i="21"/>
  <c r="B72" i="21" s="1"/>
  <c r="G7" i="13"/>
  <c r="F7" i="13"/>
  <c r="E7" i="13"/>
  <c r="A4" i="13"/>
  <c r="N6" i="26"/>
  <c r="J6" i="26"/>
  <c r="E6" i="26"/>
  <c r="B4" i="26"/>
  <c r="G5" i="25"/>
  <c r="F5" i="25"/>
  <c r="E5" i="25"/>
  <c r="B2" i="25"/>
  <c r="P6" i="32"/>
  <c r="L6" i="32"/>
  <c r="G6" i="32"/>
  <c r="B4" i="32"/>
  <c r="I5" i="31"/>
  <c r="H5" i="31"/>
  <c r="G5" i="31"/>
  <c r="B2" i="31"/>
  <c r="B4" i="24"/>
  <c r="I5" i="23"/>
  <c r="P6" i="24" s="1"/>
  <c r="H5" i="23"/>
  <c r="L6" i="24" s="1"/>
  <c r="G5" i="23"/>
  <c r="G6" i="24" s="1"/>
  <c r="B2" i="23"/>
  <c r="A3" i="9"/>
  <c r="H5" i="7"/>
  <c r="N5" i="9" s="1"/>
  <c r="G5" i="7"/>
  <c r="J5" i="9" s="1"/>
  <c r="F5" i="7"/>
  <c r="A3" i="8"/>
  <c r="J6" i="6"/>
  <c r="I6" i="6"/>
  <c r="N5" i="8" s="1"/>
  <c r="H6" i="6"/>
  <c r="J5" i="8" s="1"/>
  <c r="G6" i="6"/>
  <c r="E5" i="8" s="1"/>
  <c r="B3" i="6"/>
  <c r="N56" i="26"/>
  <c r="N55" i="26"/>
  <c r="N54" i="26"/>
  <c r="N53" i="26"/>
  <c r="N52" i="26"/>
  <c r="N49" i="26"/>
  <c r="N48" i="26"/>
  <c r="N47" i="26"/>
  <c r="N45" i="26"/>
  <c r="N44" i="26"/>
  <c r="N43" i="26"/>
  <c r="N40" i="26"/>
  <c r="N39" i="26"/>
  <c r="N38" i="26"/>
  <c r="N33" i="26"/>
  <c r="N30" i="26"/>
  <c r="N29" i="26"/>
  <c r="N28" i="26"/>
  <c r="N26" i="26"/>
  <c r="N24" i="26"/>
  <c r="N19" i="26"/>
  <c r="N18" i="26"/>
  <c r="N17" i="26"/>
  <c r="N16" i="26"/>
  <c r="N15" i="26"/>
  <c r="N12" i="26"/>
  <c r="N11" i="26"/>
  <c r="N10" i="26"/>
  <c r="N9" i="26"/>
  <c r="J56" i="26"/>
  <c r="J55" i="26"/>
  <c r="J54" i="26"/>
  <c r="J53" i="26"/>
  <c r="J52" i="26"/>
  <c r="J49" i="26"/>
  <c r="J48" i="26"/>
  <c r="J47" i="26"/>
  <c r="J45" i="26"/>
  <c r="J44" i="26"/>
  <c r="J43" i="26"/>
  <c r="J40" i="26"/>
  <c r="J39" i="26"/>
  <c r="J38" i="26"/>
  <c r="J33" i="26"/>
  <c r="J30" i="26"/>
  <c r="J29" i="26"/>
  <c r="J28" i="26"/>
  <c r="J26" i="26"/>
  <c r="J24" i="26"/>
  <c r="J19" i="26"/>
  <c r="J18" i="26"/>
  <c r="J17" i="26"/>
  <c r="J16" i="26"/>
  <c r="J15" i="26"/>
  <c r="J12" i="26"/>
  <c r="J11" i="26"/>
  <c r="J10" i="26"/>
  <c r="J9" i="26"/>
  <c r="E56" i="26"/>
  <c r="E55" i="26"/>
  <c r="E54" i="26"/>
  <c r="E53" i="26"/>
  <c r="E52" i="26"/>
  <c r="E49" i="26"/>
  <c r="E48" i="26"/>
  <c r="E47" i="26"/>
  <c r="E45" i="26"/>
  <c r="E44" i="26"/>
  <c r="E43" i="26"/>
  <c r="E40" i="26"/>
  <c r="E39" i="26"/>
  <c r="E38" i="26"/>
  <c r="E30" i="26"/>
  <c r="E29" i="26"/>
  <c r="E28" i="26"/>
  <c r="E24" i="26"/>
  <c r="E19" i="26"/>
  <c r="E18" i="26"/>
  <c r="E17" i="26"/>
  <c r="E16" i="26"/>
  <c r="E15" i="26"/>
  <c r="E12" i="26"/>
  <c r="E11" i="26"/>
  <c r="E10" i="26"/>
  <c r="E9" i="26"/>
  <c r="E4" i="17"/>
  <c r="E5" i="9" l="1"/>
  <c r="P51" i="32"/>
  <c r="L51" i="32"/>
  <c r="P50" i="32"/>
  <c r="L50" i="32"/>
  <c r="G50" i="32"/>
  <c r="P46" i="32"/>
  <c r="Q43" i="32" s="1"/>
  <c r="L46" i="32"/>
  <c r="M43" i="32" s="1"/>
  <c r="G46" i="32"/>
  <c r="P44" i="32"/>
  <c r="L44" i="32"/>
  <c r="G44" i="32"/>
  <c r="P42" i="32"/>
  <c r="L42" i="32"/>
  <c r="G42" i="32"/>
  <c r="P40" i="32"/>
  <c r="L40" i="32"/>
  <c r="G40" i="32"/>
  <c r="P39" i="32"/>
  <c r="L39" i="32"/>
  <c r="G39" i="32"/>
  <c r="P36" i="32"/>
  <c r="L36" i="32"/>
  <c r="G36" i="32"/>
  <c r="P26" i="32"/>
  <c r="L26" i="32"/>
  <c r="G26" i="32"/>
  <c r="P23" i="32"/>
  <c r="L23" i="32"/>
  <c r="G23" i="32"/>
  <c r="H23" i="32" s="1"/>
  <c r="P21" i="32"/>
  <c r="L21" i="32"/>
  <c r="G21" i="32"/>
  <c r="P20" i="32"/>
  <c r="L20" i="32"/>
  <c r="G20" i="32"/>
  <c r="P19" i="32"/>
  <c r="L19" i="32"/>
  <c r="G19" i="32"/>
  <c r="P18" i="32"/>
  <c r="L18" i="32"/>
  <c r="G18" i="32"/>
  <c r="P17" i="32"/>
  <c r="L17" i="32"/>
  <c r="G17" i="32"/>
  <c r="P16" i="32"/>
  <c r="L16" i="32"/>
  <c r="G16" i="32"/>
  <c r="P15" i="32"/>
  <c r="L15" i="32"/>
  <c r="G15" i="32"/>
  <c r="P14" i="32"/>
  <c r="L14" i="32"/>
  <c r="G14" i="32"/>
  <c r="P12" i="32"/>
  <c r="L12" i="32"/>
  <c r="G12" i="32"/>
  <c r="P11" i="32"/>
  <c r="L11" i="32"/>
  <c r="G11" i="32"/>
  <c r="P10" i="32"/>
  <c r="L10" i="32"/>
  <c r="G10" i="32"/>
  <c r="P9" i="32"/>
  <c r="L9" i="32"/>
  <c r="G9" i="32"/>
  <c r="A63" i="32"/>
  <c r="P39" i="24"/>
  <c r="L39" i="24"/>
  <c r="G39" i="24"/>
  <c r="P37" i="24"/>
  <c r="L37" i="24"/>
  <c r="G37" i="24"/>
  <c r="P35" i="24"/>
  <c r="L35" i="24"/>
  <c r="G35" i="24"/>
  <c r="P33" i="24"/>
  <c r="L33" i="24"/>
  <c r="G33" i="24"/>
  <c r="P32" i="24"/>
  <c r="L32" i="24"/>
  <c r="G32" i="24"/>
  <c r="P29" i="24"/>
  <c r="Q25" i="24" s="1"/>
  <c r="L29" i="24"/>
  <c r="M25" i="24" s="1"/>
  <c r="G29" i="24"/>
  <c r="H25" i="24" s="1"/>
  <c r="P27" i="24"/>
  <c r="L27" i="24"/>
  <c r="G27" i="24"/>
  <c r="P26" i="24"/>
  <c r="L26" i="24"/>
  <c r="G26" i="24"/>
  <c r="P24" i="24"/>
  <c r="Q24" i="24" s="1"/>
  <c r="L24" i="24"/>
  <c r="G24" i="24"/>
  <c r="P23" i="24"/>
  <c r="L23" i="24"/>
  <c r="M23" i="24" s="1"/>
  <c r="G23" i="24"/>
  <c r="H23" i="24" s="1"/>
  <c r="P22" i="24"/>
  <c r="L22" i="24"/>
  <c r="G22" i="24"/>
  <c r="P19" i="24"/>
  <c r="L19" i="24"/>
  <c r="M19" i="24" s="1"/>
  <c r="G19" i="24"/>
  <c r="H19" i="24" s="1"/>
  <c r="P17" i="24"/>
  <c r="L17" i="24"/>
  <c r="G17" i="24"/>
  <c r="P16" i="24"/>
  <c r="L16" i="24"/>
  <c r="G16" i="24"/>
  <c r="P15" i="24"/>
  <c r="L15" i="24"/>
  <c r="G15" i="24"/>
  <c r="P14" i="24"/>
  <c r="L14" i="24"/>
  <c r="G14" i="24"/>
  <c r="P13" i="24"/>
  <c r="L13" i="24"/>
  <c r="G13" i="24"/>
  <c r="P12" i="24"/>
  <c r="L12" i="24"/>
  <c r="G12" i="24"/>
  <c r="P11" i="24"/>
  <c r="L11" i="24"/>
  <c r="G11" i="24"/>
  <c r="P10" i="24"/>
  <c r="L10" i="24"/>
  <c r="G10" i="24"/>
  <c r="P9" i="24"/>
  <c r="L9" i="24"/>
  <c r="G9" i="24"/>
  <c r="H46" i="31"/>
  <c r="G46" i="31"/>
  <c r="I46" i="31"/>
  <c r="I11" i="31"/>
  <c r="I20" i="31" s="1"/>
  <c r="P22" i="32" s="1"/>
  <c r="H11" i="31"/>
  <c r="H20" i="31" s="1"/>
  <c r="L22" i="32" s="1"/>
  <c r="G11" i="31"/>
  <c r="G20" i="31" s="1"/>
  <c r="G22" i="32" s="1"/>
  <c r="I36" i="23"/>
  <c r="P38" i="24" s="1"/>
  <c r="H36" i="23"/>
  <c r="L38" i="24" s="1"/>
  <c r="G38" i="24"/>
  <c r="I26" i="23"/>
  <c r="P28" i="24" s="1"/>
  <c r="Q28" i="24" s="1"/>
  <c r="H26" i="23"/>
  <c r="L28" i="24" s="1"/>
  <c r="G26" i="23"/>
  <c r="G28" i="24" s="1"/>
  <c r="I16" i="23"/>
  <c r="P18" i="24" s="1"/>
  <c r="H16" i="23"/>
  <c r="L18" i="24" s="1"/>
  <c r="G16" i="23"/>
  <c r="G18" i="24" s="1"/>
  <c r="P45" i="32"/>
  <c r="L45" i="32"/>
  <c r="G45" i="32"/>
  <c r="B90" i="31"/>
  <c r="I50" i="31"/>
  <c r="H50" i="31"/>
  <c r="L52" i="32" s="1"/>
  <c r="H35" i="24" l="1"/>
  <c r="H38" i="24"/>
  <c r="Q23" i="24"/>
  <c r="Q26" i="24"/>
  <c r="M27" i="24"/>
  <c r="H33" i="24"/>
  <c r="Q37" i="24"/>
  <c r="M26" i="24"/>
  <c r="Q35" i="24"/>
  <c r="M28" i="24"/>
  <c r="Q38" i="24"/>
  <c r="M24" i="24"/>
  <c r="Q33" i="24"/>
  <c r="H37" i="24"/>
  <c r="M36" i="24"/>
  <c r="M34" i="24"/>
  <c r="H27" i="24"/>
  <c r="M37" i="24"/>
  <c r="Q36" i="24"/>
  <c r="Q34" i="24"/>
  <c r="H26" i="24"/>
  <c r="M35" i="24"/>
  <c r="H28" i="24"/>
  <c r="M38" i="24"/>
  <c r="H24" i="24"/>
  <c r="Q27" i="24"/>
  <c r="M33" i="24"/>
  <c r="H34" i="24"/>
  <c r="H36" i="24"/>
  <c r="P48" i="32"/>
  <c r="I52" i="31"/>
  <c r="G48" i="32"/>
  <c r="G52" i="31"/>
  <c r="H52" i="31"/>
  <c r="H41" i="32"/>
  <c r="H43" i="32"/>
  <c r="M29" i="24"/>
  <c r="L48" i="32"/>
  <c r="N48" i="32" s="1"/>
  <c r="P52" i="32"/>
  <c r="N52" i="32" s="1"/>
  <c r="G52" i="32"/>
  <c r="I52" i="32" s="1"/>
  <c r="M13" i="24"/>
  <c r="H18" i="24"/>
  <c r="I23" i="24"/>
  <c r="N32" i="24"/>
  <c r="M46" i="32"/>
  <c r="M41" i="32"/>
  <c r="Q46" i="32"/>
  <c r="Q41" i="32"/>
  <c r="M36" i="32"/>
  <c r="M32" i="32"/>
  <c r="M34" i="32"/>
  <c r="M31" i="32"/>
  <c r="M27" i="32"/>
  <c r="M28" i="32"/>
  <c r="M30" i="32"/>
  <c r="M33" i="32"/>
  <c r="M35" i="32"/>
  <c r="M29" i="32"/>
  <c r="H35" i="32"/>
  <c r="H27" i="32"/>
  <c r="H29" i="32"/>
  <c r="H33" i="32"/>
  <c r="H34" i="32"/>
  <c r="H31" i="32"/>
  <c r="H32" i="32"/>
  <c r="H28" i="32"/>
  <c r="H30" i="32"/>
  <c r="Q28" i="32"/>
  <c r="Q33" i="32"/>
  <c r="Q27" i="32"/>
  <c r="Q31" i="32"/>
  <c r="Q30" i="32"/>
  <c r="Q34" i="32"/>
  <c r="Q35" i="32"/>
  <c r="Q32" i="32"/>
  <c r="Q29" i="32"/>
  <c r="M42" i="32"/>
  <c r="N12" i="24"/>
  <c r="I15" i="24"/>
  <c r="M26" i="32"/>
  <c r="Q9" i="32"/>
  <c r="M18" i="32"/>
  <c r="J39" i="24"/>
  <c r="G13" i="32"/>
  <c r="H13" i="32" s="1"/>
  <c r="H39" i="32"/>
  <c r="Q26" i="32"/>
  <c r="M22" i="32"/>
  <c r="M17" i="32"/>
  <c r="H20" i="32"/>
  <c r="H9" i="32"/>
  <c r="H15" i="32"/>
  <c r="Q17" i="32"/>
  <c r="M20" i="32"/>
  <c r="M9" i="32"/>
  <c r="Q20" i="32"/>
  <c r="N15" i="32"/>
  <c r="M12" i="32"/>
  <c r="I12" i="32"/>
  <c r="M16" i="24"/>
  <c r="M18" i="24"/>
  <c r="H10" i="24"/>
  <c r="M15" i="24"/>
  <c r="H18" i="32"/>
  <c r="N10" i="24"/>
  <c r="I13" i="24"/>
  <c r="I32" i="24"/>
  <c r="Q32" i="24"/>
  <c r="H16" i="24"/>
  <c r="M21" i="32"/>
  <c r="H21" i="32"/>
  <c r="L13" i="32"/>
  <c r="M13" i="32" s="1"/>
  <c r="M16" i="32"/>
  <c r="H19" i="32"/>
  <c r="H16" i="32"/>
  <c r="N11" i="24"/>
  <c r="I14" i="24"/>
  <c r="H11" i="32"/>
  <c r="H14" i="32"/>
  <c r="M19" i="32"/>
  <c r="M15" i="32"/>
  <c r="N9" i="24"/>
  <c r="H12" i="32"/>
  <c r="M10" i="32"/>
  <c r="I22" i="24"/>
  <c r="M11" i="32"/>
  <c r="N14" i="32"/>
  <c r="H17" i="32"/>
  <c r="Q19" i="32"/>
  <c r="Q11" i="32"/>
  <c r="J16" i="32"/>
  <c r="Q18" i="32"/>
  <c r="M40" i="32"/>
  <c r="H10" i="32"/>
  <c r="I10" i="32"/>
  <c r="I26" i="32"/>
  <c r="I36" i="32"/>
  <c r="M14" i="32"/>
  <c r="J37" i="24"/>
  <c r="H9" i="24"/>
  <c r="M14" i="24"/>
  <c r="H17" i="24"/>
  <c r="J24" i="24"/>
  <c r="M17" i="24"/>
  <c r="M22" i="24"/>
  <c r="N39" i="24"/>
  <c r="J9" i="24"/>
  <c r="M32" i="24"/>
  <c r="J40" i="32"/>
  <c r="Q12" i="32"/>
  <c r="Q15" i="32"/>
  <c r="Q23" i="32"/>
  <c r="Q22" i="32"/>
  <c r="Q21" i="32"/>
  <c r="Q10" i="32"/>
  <c r="Q14" i="32"/>
  <c r="Q16" i="32"/>
  <c r="P13" i="32"/>
  <c r="Q13" i="32" s="1"/>
  <c r="N16" i="32"/>
  <c r="I19" i="32"/>
  <c r="J42" i="32"/>
  <c r="Q44" i="32"/>
  <c r="I9" i="32"/>
  <c r="M44" i="32"/>
  <c r="J9" i="32"/>
  <c r="J51" i="32"/>
  <c r="H36" i="32"/>
  <c r="Q40" i="32"/>
  <c r="J50" i="32"/>
  <c r="N9" i="32"/>
  <c r="I16" i="32"/>
  <c r="I42" i="32"/>
  <c r="Q45" i="32"/>
  <c r="J12" i="32"/>
  <c r="N12" i="32"/>
  <c r="N20" i="32"/>
  <c r="H40" i="32"/>
  <c r="N11" i="32"/>
  <c r="N23" i="32"/>
  <c r="M23" i="32"/>
  <c r="I23" i="32"/>
  <c r="H22" i="32"/>
  <c r="J22" i="32"/>
  <c r="H46" i="32"/>
  <c r="H45" i="32"/>
  <c r="I46" i="32"/>
  <c r="H42" i="32"/>
  <c r="I44" i="32"/>
  <c r="H44" i="32"/>
  <c r="J44" i="32"/>
  <c r="N51" i="32"/>
  <c r="I51" i="32"/>
  <c r="I18" i="32"/>
  <c r="Q36" i="32"/>
  <c r="J23" i="32"/>
  <c r="Q42" i="32"/>
  <c r="I40" i="32"/>
  <c r="I15" i="32"/>
  <c r="I22" i="32"/>
  <c r="I50" i="32"/>
  <c r="M45" i="32"/>
  <c r="J15" i="32"/>
  <c r="H26" i="32"/>
  <c r="Q39" i="32"/>
  <c r="N19" i="32"/>
  <c r="I39" i="32"/>
  <c r="J45" i="32"/>
  <c r="N10" i="32"/>
  <c r="I14" i="32"/>
  <c r="J19" i="32"/>
  <c r="I21" i="32"/>
  <c r="N42" i="32"/>
  <c r="N45" i="32"/>
  <c r="M39" i="32"/>
  <c r="I11" i="32"/>
  <c r="N22" i="32"/>
  <c r="N40" i="32"/>
  <c r="I45" i="32"/>
  <c r="N50" i="32"/>
  <c r="N18" i="32"/>
  <c r="J18" i="32"/>
  <c r="J10" i="32"/>
  <c r="N21" i="32"/>
  <c r="I17" i="32"/>
  <c r="J17" i="32"/>
  <c r="N26" i="32"/>
  <c r="J26" i="32"/>
  <c r="N46" i="32"/>
  <c r="J46" i="32"/>
  <c r="J14" i="32"/>
  <c r="J21" i="32"/>
  <c r="I20" i="32"/>
  <c r="N36" i="32"/>
  <c r="J36" i="32"/>
  <c r="N17" i="32"/>
  <c r="N39" i="32"/>
  <c r="J11" i="32"/>
  <c r="J39" i="32"/>
  <c r="N44" i="32"/>
  <c r="J20" i="32"/>
  <c r="M11" i="24"/>
  <c r="H12" i="24"/>
  <c r="H39" i="24"/>
  <c r="H11" i="24"/>
  <c r="I24" i="24"/>
  <c r="M39" i="24"/>
  <c r="H15" i="24"/>
  <c r="N15" i="24"/>
  <c r="J10" i="24"/>
  <c r="J15" i="24"/>
  <c r="H29" i="24"/>
  <c r="H32" i="24"/>
  <c r="I10" i="24"/>
  <c r="M12" i="24"/>
  <c r="N13" i="24"/>
  <c r="I19" i="24"/>
  <c r="H22" i="24"/>
  <c r="I9" i="24"/>
  <c r="I37" i="24"/>
  <c r="H13" i="24"/>
  <c r="M9" i="24"/>
  <c r="J12" i="24"/>
  <c r="Q12" i="24"/>
  <c r="H14" i="24"/>
  <c r="M10" i="24"/>
  <c r="N37" i="24"/>
  <c r="Q39" i="24"/>
  <c r="N38" i="24"/>
  <c r="Q29" i="24"/>
  <c r="Q22" i="24"/>
  <c r="J29" i="24"/>
  <c r="N29" i="24"/>
  <c r="N28" i="24"/>
  <c r="N19" i="24"/>
  <c r="Q14" i="24"/>
  <c r="Q17" i="24"/>
  <c r="Q18" i="24"/>
  <c r="Q19" i="24"/>
  <c r="Q9" i="24"/>
  <c r="Q10" i="24"/>
  <c r="Q11" i="24"/>
  <c r="Q16" i="24"/>
  <c r="J19" i="24"/>
  <c r="Q15" i="24"/>
  <c r="Q13" i="24"/>
  <c r="N18" i="24"/>
  <c r="I33" i="24"/>
  <c r="I28" i="24"/>
  <c r="N23" i="24"/>
  <c r="J28" i="24"/>
  <c r="I16" i="24"/>
  <c r="J23" i="24"/>
  <c r="I18" i="24"/>
  <c r="I26" i="24"/>
  <c r="J33" i="24"/>
  <c r="N14" i="24"/>
  <c r="J18" i="24"/>
  <c r="J26" i="24"/>
  <c r="J14" i="24"/>
  <c r="J16" i="24"/>
  <c r="J35" i="24"/>
  <c r="I39" i="24"/>
  <c r="J27" i="24"/>
  <c r="I35" i="24"/>
  <c r="I11" i="24"/>
  <c r="J17" i="24"/>
  <c r="N22" i="24"/>
  <c r="I27" i="24"/>
  <c r="I38" i="24"/>
  <c r="J11" i="24"/>
  <c r="I17" i="24"/>
  <c r="J22" i="24"/>
  <c r="N24" i="24"/>
  <c r="I29" i="24"/>
  <c r="J32" i="24"/>
  <c r="J38" i="24"/>
  <c r="N33" i="24"/>
  <c r="N35" i="24"/>
  <c r="N26" i="24"/>
  <c r="N27" i="24"/>
  <c r="I12" i="24"/>
  <c r="N16" i="24"/>
  <c r="N17" i="24"/>
  <c r="J13" i="24"/>
  <c r="B141" i="27"/>
  <c r="B197" i="27" s="1"/>
  <c r="B124" i="21"/>
  <c r="B58" i="13"/>
  <c r="B65" i="26"/>
  <c r="B70" i="25"/>
  <c r="A56" i="24"/>
  <c r="B85" i="23"/>
  <c r="A54" i="9"/>
  <c r="B61" i="7"/>
  <c r="B54" i="6"/>
  <c r="J52" i="32" l="1"/>
  <c r="J48" i="32"/>
  <c r="I48" i="32"/>
  <c r="N13" i="32"/>
  <c r="I13" i="32"/>
  <c r="J13" i="32"/>
  <c r="D7" i="27" l="1"/>
  <c r="D8" i="27"/>
  <c r="D9" i="27"/>
  <c r="D10" i="27"/>
  <c r="D11" i="27"/>
  <c r="D13" i="27"/>
  <c r="D15" i="27"/>
  <c r="G111" i="27"/>
  <c r="F38" i="28" s="1"/>
  <c r="F111" i="27"/>
  <c r="E38" i="28" s="1"/>
  <c r="E111" i="27"/>
  <c r="D38" i="28" s="1"/>
  <c r="G110" i="27"/>
  <c r="F37" i="28" s="1"/>
  <c r="F110" i="27"/>
  <c r="E37" i="28" s="1"/>
  <c r="E110" i="27"/>
  <c r="D37" i="28" s="1"/>
  <c r="G49" i="27"/>
  <c r="F19" i="28" s="1"/>
  <c r="F49" i="27"/>
  <c r="E19" i="28" s="1"/>
  <c r="E49" i="27"/>
  <c r="D19" i="28" s="1"/>
  <c r="G48" i="27"/>
  <c r="F18" i="28" s="1"/>
  <c r="F48" i="27"/>
  <c r="E18" i="28" s="1"/>
  <c r="E48" i="27"/>
  <c r="D18" i="28" s="1"/>
  <c r="G47" i="27"/>
  <c r="F17" i="28" s="1"/>
  <c r="F47" i="27"/>
  <c r="E17" i="28" s="1"/>
  <c r="E47" i="27"/>
  <c r="D17" i="28" s="1"/>
  <c r="G46" i="27"/>
  <c r="F16" i="28" s="1"/>
  <c r="F46" i="27"/>
  <c r="E16" i="28" s="1"/>
  <c r="E46" i="27"/>
  <c r="D16" i="28" s="1"/>
  <c r="G22" i="27"/>
  <c r="G23" i="27" s="1"/>
  <c r="F7" i="28" s="1"/>
  <c r="F22" i="27"/>
  <c r="F23" i="27" s="1"/>
  <c r="E22" i="27"/>
  <c r="E23" i="27" s="1"/>
  <c r="G20" i="27"/>
  <c r="F5" i="28" s="1"/>
  <c r="F20" i="27"/>
  <c r="E5" i="28" s="1"/>
  <c r="E20" i="27"/>
  <c r="D5" i="28" s="1"/>
  <c r="G45" i="27"/>
  <c r="F150" i="27"/>
  <c r="E77" i="27"/>
  <c r="G4" i="18"/>
  <c r="L56" i="26"/>
  <c r="L55" i="26"/>
  <c r="L54" i="26"/>
  <c r="L53" i="26"/>
  <c r="L52" i="26"/>
  <c r="L49" i="26"/>
  <c r="L48" i="26"/>
  <c r="L47" i="26"/>
  <c r="L45" i="26"/>
  <c r="L44" i="26"/>
  <c r="L43" i="26"/>
  <c r="L40" i="26"/>
  <c r="L39" i="26"/>
  <c r="L38" i="26"/>
  <c r="L30" i="26"/>
  <c r="L29" i="26"/>
  <c r="L28" i="26"/>
  <c r="L24" i="26"/>
  <c r="L19" i="26"/>
  <c r="L18" i="26"/>
  <c r="L17" i="26"/>
  <c r="L16" i="26"/>
  <c r="L15" i="26"/>
  <c r="L12" i="26"/>
  <c r="L11" i="26"/>
  <c r="L10" i="26"/>
  <c r="H56" i="26"/>
  <c r="G56" i="26"/>
  <c r="H55" i="26"/>
  <c r="G55" i="26"/>
  <c r="H54" i="26"/>
  <c r="G54" i="26"/>
  <c r="H53" i="26"/>
  <c r="G53" i="26"/>
  <c r="H52" i="26"/>
  <c r="G52" i="26"/>
  <c r="H49" i="26"/>
  <c r="G49" i="26"/>
  <c r="H48" i="26"/>
  <c r="G48" i="26"/>
  <c r="H47" i="26"/>
  <c r="G47" i="26"/>
  <c r="H45" i="26"/>
  <c r="G45" i="26"/>
  <c r="H44" i="26"/>
  <c r="G44" i="26"/>
  <c r="H43" i="26"/>
  <c r="G43" i="26"/>
  <c r="H40" i="26"/>
  <c r="G40" i="26"/>
  <c r="H39" i="26"/>
  <c r="G39" i="26"/>
  <c r="H38" i="26"/>
  <c r="G38" i="26"/>
  <c r="H30" i="26"/>
  <c r="G30" i="26"/>
  <c r="H29" i="26"/>
  <c r="G29" i="26"/>
  <c r="H28" i="26"/>
  <c r="G28" i="26"/>
  <c r="H24" i="26"/>
  <c r="G24" i="26"/>
  <c r="H19" i="26"/>
  <c r="G19" i="26"/>
  <c r="H18" i="26"/>
  <c r="G18" i="26"/>
  <c r="H17" i="26"/>
  <c r="G17" i="26"/>
  <c r="H16" i="26"/>
  <c r="G16" i="26"/>
  <c r="H15" i="26"/>
  <c r="G15" i="26"/>
  <c r="H12" i="26"/>
  <c r="G12" i="26"/>
  <c r="H11" i="26"/>
  <c r="G11" i="26"/>
  <c r="H10" i="26"/>
  <c r="G10" i="26"/>
  <c r="L9" i="26"/>
  <c r="H9" i="26"/>
  <c r="G9" i="26"/>
  <c r="G55" i="25"/>
  <c r="N57" i="26" s="1"/>
  <c r="F55" i="25"/>
  <c r="J57" i="26" s="1"/>
  <c r="E55" i="25"/>
  <c r="E57" i="26" s="1"/>
  <c r="G48" i="25"/>
  <c r="N50" i="26" s="1"/>
  <c r="F48" i="25"/>
  <c r="J50" i="26" s="1"/>
  <c r="E48" i="25"/>
  <c r="E50" i="26" s="1"/>
  <c r="G40" i="25"/>
  <c r="F40" i="25"/>
  <c r="E40" i="25"/>
  <c r="G35" i="25"/>
  <c r="F35" i="25"/>
  <c r="E35" i="25"/>
  <c r="E37" i="26" s="1"/>
  <c r="G29" i="25"/>
  <c r="N31" i="26" s="1"/>
  <c r="F29" i="25"/>
  <c r="J31" i="26" s="1"/>
  <c r="E29" i="25"/>
  <c r="E31" i="26" s="1"/>
  <c r="G18" i="25"/>
  <c r="N20" i="26" s="1"/>
  <c r="F18" i="25"/>
  <c r="J20" i="26" s="1"/>
  <c r="E18" i="25"/>
  <c r="E20" i="26" s="1"/>
  <c r="G20" i="25"/>
  <c r="N22" i="26" s="1"/>
  <c r="F20" i="25"/>
  <c r="J22" i="26" s="1"/>
  <c r="E20" i="25"/>
  <c r="G11" i="25"/>
  <c r="N13" i="26" s="1"/>
  <c r="F11" i="25"/>
  <c r="J13" i="26" s="1"/>
  <c r="E11" i="25"/>
  <c r="E13" i="26" s="1"/>
  <c r="P44" i="24"/>
  <c r="L44" i="24"/>
  <c r="P43" i="24"/>
  <c r="L43" i="24"/>
  <c r="G44" i="24"/>
  <c r="G43" i="24"/>
  <c r="I43" i="23"/>
  <c r="P41" i="24" s="1"/>
  <c r="H43" i="23"/>
  <c r="G43" i="23"/>
  <c r="G45" i="24" s="1"/>
  <c r="I39" i="23"/>
  <c r="H39" i="23"/>
  <c r="G39" i="23"/>
  <c r="D6" i="21"/>
  <c r="D7" i="21"/>
  <c r="D8" i="21"/>
  <c r="D9" i="21"/>
  <c r="D10" i="21"/>
  <c r="D12" i="21"/>
  <c r="D14" i="21"/>
  <c r="E30" i="21"/>
  <c r="F53" i="21"/>
  <c r="G30" i="21"/>
  <c r="E19" i="21"/>
  <c r="F19" i="21"/>
  <c r="G19" i="21"/>
  <c r="E21" i="21"/>
  <c r="E22" i="21" s="1"/>
  <c r="F21" i="21"/>
  <c r="F22" i="21" s="1"/>
  <c r="G21" i="21"/>
  <c r="G22" i="21" s="1"/>
  <c r="E31" i="21"/>
  <c r="F31" i="21"/>
  <c r="G31" i="21"/>
  <c r="E32" i="21"/>
  <c r="F32" i="21"/>
  <c r="G32" i="21"/>
  <c r="E33" i="21"/>
  <c r="F33" i="21"/>
  <c r="G33" i="21"/>
  <c r="E34" i="21"/>
  <c r="F34" i="21"/>
  <c r="G34" i="21"/>
  <c r="E54" i="21"/>
  <c r="F54" i="21"/>
  <c r="G54" i="21"/>
  <c r="E55" i="21"/>
  <c r="F55" i="21"/>
  <c r="G55" i="21"/>
  <c r="E11" i="13"/>
  <c r="E154" i="27" s="1"/>
  <c r="E155" i="27" s="1"/>
  <c r="F11" i="13"/>
  <c r="F154" i="27" s="1"/>
  <c r="F155" i="27" s="1"/>
  <c r="G11" i="13"/>
  <c r="G154" i="27" s="1"/>
  <c r="G155" i="27" s="1"/>
  <c r="E15" i="13"/>
  <c r="E157" i="27" s="1"/>
  <c r="F15" i="13"/>
  <c r="F157" i="27" s="1"/>
  <c r="G15" i="13"/>
  <c r="G157" i="27" s="1"/>
  <c r="E16" i="13"/>
  <c r="E158" i="27" s="1"/>
  <c r="F16" i="13"/>
  <c r="F84" i="21" s="1"/>
  <c r="G16" i="13"/>
  <c r="G84" i="21" s="1"/>
  <c r="E22" i="13"/>
  <c r="E23" i="13" s="1"/>
  <c r="E38" i="13" s="1"/>
  <c r="F22" i="13"/>
  <c r="G22" i="13"/>
  <c r="G164" i="27" s="1"/>
  <c r="G165" i="27" s="1"/>
  <c r="E26" i="13"/>
  <c r="E167" i="27" s="1"/>
  <c r="F26" i="13"/>
  <c r="F93" i="21" s="1"/>
  <c r="G26" i="13"/>
  <c r="G93" i="21" s="1"/>
  <c r="E27" i="13"/>
  <c r="E168" i="27" s="1"/>
  <c r="F27" i="13"/>
  <c r="F168" i="27" s="1"/>
  <c r="G27" i="13"/>
  <c r="G168" i="27" s="1"/>
  <c r="E28" i="13"/>
  <c r="E95" i="21" s="1"/>
  <c r="F28" i="13"/>
  <c r="G28" i="13"/>
  <c r="G169" i="27" s="1"/>
  <c r="F19" i="7"/>
  <c r="E20" i="9" s="1"/>
  <c r="G19" i="7"/>
  <c r="J20" i="9" s="1"/>
  <c r="H19" i="7"/>
  <c r="E10" i="8"/>
  <c r="J10" i="8"/>
  <c r="N10" i="8"/>
  <c r="E11" i="8"/>
  <c r="J11" i="8"/>
  <c r="N11" i="8"/>
  <c r="E12" i="8"/>
  <c r="J12" i="8"/>
  <c r="N12" i="8"/>
  <c r="E13" i="8"/>
  <c r="J13" i="8"/>
  <c r="N13" i="8"/>
  <c r="E18" i="8"/>
  <c r="J18" i="8"/>
  <c r="N18" i="8"/>
  <c r="E19" i="8"/>
  <c r="J19" i="8"/>
  <c r="N19" i="8"/>
  <c r="E32" i="8"/>
  <c r="J32" i="8"/>
  <c r="N32" i="8"/>
  <c r="E33" i="8"/>
  <c r="J33" i="8"/>
  <c r="N33" i="8"/>
  <c r="E34" i="8"/>
  <c r="J34" i="8"/>
  <c r="N34" i="8"/>
  <c r="E35" i="8"/>
  <c r="J35" i="8"/>
  <c r="N35" i="8"/>
  <c r="E36" i="8"/>
  <c r="J36" i="8"/>
  <c r="N36" i="8"/>
  <c r="E39" i="8"/>
  <c r="J39" i="8"/>
  <c r="N39" i="8"/>
  <c r="E40" i="8"/>
  <c r="J40" i="8"/>
  <c r="N40" i="8"/>
  <c r="E41" i="8"/>
  <c r="J41" i="8"/>
  <c r="N41" i="8"/>
  <c r="E42" i="8"/>
  <c r="J42" i="8"/>
  <c r="N42" i="8"/>
  <c r="E45" i="8"/>
  <c r="J45" i="8"/>
  <c r="N45" i="8"/>
  <c r="G16" i="6"/>
  <c r="H16" i="6"/>
  <c r="I16" i="6"/>
  <c r="N14" i="8" s="1"/>
  <c r="J10" i="6"/>
  <c r="G22" i="6"/>
  <c r="E20" i="8" s="1"/>
  <c r="H22" i="6"/>
  <c r="J20" i="8" s="1"/>
  <c r="I22" i="6"/>
  <c r="N20" i="8" s="1"/>
  <c r="D39" i="28"/>
  <c r="G34" i="6"/>
  <c r="E30" i="8" s="1"/>
  <c r="H34" i="6"/>
  <c r="J30" i="8" s="1"/>
  <c r="I34" i="6"/>
  <c r="N30" i="8" s="1"/>
  <c r="J34" i="6"/>
  <c r="F36" i="6"/>
  <c r="F37" i="6"/>
  <c r="F38" i="6"/>
  <c r="F39" i="6"/>
  <c r="F40" i="6"/>
  <c r="G41" i="6"/>
  <c r="E29" i="13" s="1"/>
  <c r="H41" i="6"/>
  <c r="F29" i="13" s="1"/>
  <c r="F96" i="21" s="1"/>
  <c r="I41" i="6"/>
  <c r="N37" i="8" s="1"/>
  <c r="G47" i="6"/>
  <c r="E43" i="8" s="1"/>
  <c r="H47" i="6"/>
  <c r="J43" i="8" s="1"/>
  <c r="I47" i="6"/>
  <c r="N43" i="8" s="1"/>
  <c r="F49" i="6"/>
  <c r="E39" i="21"/>
  <c r="E53" i="21"/>
  <c r="G53" i="21"/>
  <c r="G76" i="21"/>
  <c r="G39" i="21"/>
  <c r="D40" i="28"/>
  <c r="F4" i="28"/>
  <c r="F9" i="28" s="1"/>
  <c r="E4" i="28"/>
  <c r="E36" i="28" s="1"/>
  <c r="D4" i="28"/>
  <c r="D28" i="28" s="1"/>
  <c r="F77" i="27"/>
  <c r="F45" i="27"/>
  <c r="G77" i="27"/>
  <c r="E150" i="27"/>
  <c r="E45" i="27"/>
  <c r="G109" i="27"/>
  <c r="G150" i="27"/>
  <c r="F109" i="27"/>
  <c r="F43" i="8" l="1"/>
  <c r="G13" i="8"/>
  <c r="J37" i="26"/>
  <c r="F33" i="25"/>
  <c r="N37" i="26"/>
  <c r="L37" i="26" s="1"/>
  <c r="G33" i="25"/>
  <c r="E22" i="26"/>
  <c r="G57" i="26"/>
  <c r="H45" i="23"/>
  <c r="G94" i="21"/>
  <c r="L50" i="26"/>
  <c r="E12" i="13"/>
  <c r="E37" i="13" s="1"/>
  <c r="E39" i="13" s="1"/>
  <c r="E80" i="21"/>
  <c r="E81" i="21" s="1"/>
  <c r="E103" i="21" s="1"/>
  <c r="H31" i="26"/>
  <c r="G37" i="26"/>
  <c r="F20" i="9"/>
  <c r="H14" i="7"/>
  <c r="N15" i="9" s="1"/>
  <c r="N20" i="9"/>
  <c r="O20" i="9" s="1"/>
  <c r="K20" i="9"/>
  <c r="G20" i="9"/>
  <c r="I45" i="23"/>
  <c r="G41" i="24"/>
  <c r="J41" i="24" s="1"/>
  <c r="G45" i="23"/>
  <c r="G14" i="7"/>
  <c r="J15" i="9" s="1"/>
  <c r="F14" i="7"/>
  <c r="E15" i="9" s="1"/>
  <c r="F15" i="9" s="1"/>
  <c r="G41" i="8"/>
  <c r="G19" i="8"/>
  <c r="G11" i="8"/>
  <c r="L34" i="8"/>
  <c r="L18" i="8"/>
  <c r="L10" i="8"/>
  <c r="H35" i="8"/>
  <c r="E94" i="21"/>
  <c r="L19" i="8"/>
  <c r="L11" i="8"/>
  <c r="H12" i="7"/>
  <c r="N13" i="9" s="1"/>
  <c r="F21" i="27"/>
  <c r="E6" i="28" s="1"/>
  <c r="G90" i="21"/>
  <c r="G91" i="21" s="1"/>
  <c r="G104" i="21" s="1"/>
  <c r="H45" i="8"/>
  <c r="L32" i="8"/>
  <c r="E21" i="27"/>
  <c r="D6" i="28" s="1"/>
  <c r="G10" i="8"/>
  <c r="G95" i="21"/>
  <c r="F94" i="21"/>
  <c r="H40" i="8"/>
  <c r="L31" i="26"/>
  <c r="H50" i="26"/>
  <c r="G22" i="26"/>
  <c r="G20" i="21"/>
  <c r="G23" i="21" s="1"/>
  <c r="F36" i="8"/>
  <c r="G43" i="8"/>
  <c r="F30" i="13"/>
  <c r="F34" i="13" s="1"/>
  <c r="G33" i="8"/>
  <c r="E39" i="28"/>
  <c r="H18" i="8"/>
  <c r="L20" i="8"/>
  <c r="F20" i="21"/>
  <c r="F23" i="21" s="1"/>
  <c r="G12" i="7"/>
  <c r="J13" i="9" s="1"/>
  <c r="F170" i="27"/>
  <c r="E20" i="21"/>
  <c r="E23" i="21" s="1"/>
  <c r="F40" i="28"/>
  <c r="G39" i="8"/>
  <c r="H34" i="8"/>
  <c r="F167" i="27"/>
  <c r="G31" i="26"/>
  <c r="G50" i="26"/>
  <c r="G80" i="21"/>
  <c r="G81" i="21" s="1"/>
  <c r="G103" i="21" s="1"/>
  <c r="L13" i="8"/>
  <c r="N16" i="8"/>
  <c r="F34" i="6"/>
  <c r="G30" i="8"/>
  <c r="G21" i="27"/>
  <c r="F6" i="28" s="1"/>
  <c r="L20" i="26"/>
  <c r="H11" i="8"/>
  <c r="H20" i="26"/>
  <c r="P45" i="24"/>
  <c r="J45" i="24" s="1"/>
  <c r="F12" i="7"/>
  <c r="E13" i="9" s="1"/>
  <c r="F13" i="9" s="1"/>
  <c r="L45" i="8"/>
  <c r="F45" i="8"/>
  <c r="F42" i="8"/>
  <c r="H43" i="8"/>
  <c r="L40" i="8"/>
  <c r="J51" i="6"/>
  <c r="L30" i="8"/>
  <c r="O45" i="8"/>
  <c r="O43" i="8"/>
  <c r="O41" i="8"/>
  <c r="O42" i="8"/>
  <c r="O34" i="8"/>
  <c r="E96" i="21"/>
  <c r="E170" i="27"/>
  <c r="O32" i="8"/>
  <c r="G23" i="13"/>
  <c r="G38" i="13" s="1"/>
  <c r="L35" i="8"/>
  <c r="G36" i="8"/>
  <c r="E93" i="21"/>
  <c r="G29" i="13"/>
  <c r="G170" i="27" s="1"/>
  <c r="K30" i="8"/>
  <c r="E37" i="8"/>
  <c r="F37" i="8" s="1"/>
  <c r="H33" i="8"/>
  <c r="E169" i="27"/>
  <c r="F39" i="28"/>
  <c r="H20" i="8"/>
  <c r="F12" i="13"/>
  <c r="F37" i="13" s="1"/>
  <c r="F83" i="21"/>
  <c r="E83" i="21"/>
  <c r="F80" i="21"/>
  <c r="F81" i="21" s="1"/>
  <c r="F103" i="21" s="1"/>
  <c r="H13" i="8"/>
  <c r="J16" i="8"/>
  <c r="H10" i="6"/>
  <c r="F169" i="27"/>
  <c r="F95" i="21"/>
  <c r="G13" i="26"/>
  <c r="N42" i="26"/>
  <c r="G17" i="13"/>
  <c r="G159" i="27" s="1"/>
  <c r="H19" i="8"/>
  <c r="G20" i="26"/>
  <c r="J37" i="8"/>
  <c r="F17" i="13"/>
  <c r="J14" i="8"/>
  <c r="L14" i="8" s="1"/>
  <c r="H41" i="8"/>
  <c r="L41" i="8"/>
  <c r="H39" i="8"/>
  <c r="F39" i="8"/>
  <c r="G34" i="8"/>
  <c r="H12" i="8"/>
  <c r="F164" i="27"/>
  <c r="F165" i="27" s="1"/>
  <c r="F178" i="27" s="1"/>
  <c r="F23" i="13"/>
  <c r="F38" i="13" s="1"/>
  <c r="F90" i="21"/>
  <c r="F91" i="21" s="1"/>
  <c r="F104" i="21" s="1"/>
  <c r="L13" i="26"/>
  <c r="E42" i="26"/>
  <c r="E33" i="25"/>
  <c r="J42" i="26"/>
  <c r="E30" i="13"/>
  <c r="E34" i="13" s="1"/>
  <c r="E42" i="13" s="1"/>
  <c r="L43" i="8"/>
  <c r="E40" i="28"/>
  <c r="E17" i="13"/>
  <c r="E18" i="13" s="1"/>
  <c r="E14" i="8"/>
  <c r="H36" i="8"/>
  <c r="O36" i="8"/>
  <c r="F34" i="8"/>
  <c r="G18" i="8"/>
  <c r="E164" i="27"/>
  <c r="E165" i="27" s="1"/>
  <c r="E178" i="27" s="1"/>
  <c r="E90" i="21"/>
  <c r="E91" i="21" s="1"/>
  <c r="E104" i="21" s="1"/>
  <c r="L41" i="24"/>
  <c r="N41" i="24" s="1"/>
  <c r="L45" i="24"/>
  <c r="I45" i="24" s="1"/>
  <c r="L57" i="26"/>
  <c r="H57" i="26"/>
  <c r="F33" i="8"/>
  <c r="F40" i="8"/>
  <c r="F35" i="8"/>
  <c r="F30" i="8"/>
  <c r="G32" i="8"/>
  <c r="F32" i="8"/>
  <c r="H32" i="8"/>
  <c r="G12" i="8"/>
  <c r="L12" i="8"/>
  <c r="O37" i="8"/>
  <c r="F41" i="8"/>
  <c r="L39" i="8"/>
  <c r="O35" i="8"/>
  <c r="O40" i="8"/>
  <c r="H30" i="8"/>
  <c r="O30" i="8"/>
  <c r="O39" i="8"/>
  <c r="G167" i="27"/>
  <c r="G158" i="27"/>
  <c r="L33" i="8"/>
  <c r="G20" i="8"/>
  <c r="G45" i="8"/>
  <c r="G40" i="8"/>
  <c r="H10" i="8"/>
  <c r="G83" i="21"/>
  <c r="L36" i="8"/>
  <c r="H13" i="26"/>
  <c r="G12" i="13"/>
  <c r="G37" i="13" s="1"/>
  <c r="H42" i="8"/>
  <c r="O33" i="8"/>
  <c r="E84" i="21"/>
  <c r="G42" i="8"/>
  <c r="G35" i="8"/>
  <c r="D9" i="28"/>
  <c r="F30" i="21"/>
  <c r="F76" i="21"/>
  <c r="E109" i="27"/>
  <c r="E76" i="21"/>
  <c r="F39" i="21"/>
  <c r="H22" i="26"/>
  <c r="L22" i="26"/>
  <c r="I44" i="24"/>
  <c r="I43" i="24"/>
  <c r="N43" i="24"/>
  <c r="N44" i="24"/>
  <c r="J43" i="24"/>
  <c r="F15" i="28"/>
  <c r="E28" i="28"/>
  <c r="E9" i="28"/>
  <c r="E15" i="28"/>
  <c r="L33" i="26"/>
  <c r="O33" i="26"/>
  <c r="L26" i="26"/>
  <c r="D15" i="28"/>
  <c r="L42" i="8"/>
  <c r="J44" i="24"/>
  <c r="D36" i="28"/>
  <c r="O26" i="26"/>
  <c r="O11" i="26"/>
  <c r="O29" i="26"/>
  <c r="O10" i="26"/>
  <c r="O19" i="26"/>
  <c r="O28" i="26"/>
  <c r="O13" i="26"/>
  <c r="O31" i="26"/>
  <c r="O17" i="26"/>
  <c r="O20" i="26"/>
  <c r="O9" i="26"/>
  <c r="O30" i="26"/>
  <c r="O12" i="26"/>
  <c r="O16" i="26"/>
  <c r="O24" i="26"/>
  <c r="K16" i="26"/>
  <c r="K9" i="26"/>
  <c r="K15" i="26"/>
  <c r="K26" i="26"/>
  <c r="K30" i="26"/>
  <c r="K17" i="26"/>
  <c r="K28" i="26"/>
  <c r="K10" i="26"/>
  <c r="K18" i="26"/>
  <c r="F177" i="27"/>
  <c r="G178" i="27"/>
  <c r="G177" i="27"/>
  <c r="E7" i="28"/>
  <c r="E177" i="27"/>
  <c r="D7" i="28"/>
  <c r="F24" i="28"/>
  <c r="F28" i="28"/>
  <c r="F36" i="28"/>
  <c r="D24" i="28"/>
  <c r="F158" i="27"/>
  <c r="E24" i="28"/>
  <c r="H37" i="26" l="1"/>
  <c r="E31" i="25"/>
  <c r="E33" i="26" s="1"/>
  <c r="E26" i="26"/>
  <c r="H51" i="6"/>
  <c r="O13" i="9"/>
  <c r="H13" i="9"/>
  <c r="K15" i="9"/>
  <c r="G15" i="9"/>
  <c r="O15" i="9"/>
  <c r="L15" i="9"/>
  <c r="H15" i="9"/>
  <c r="L13" i="9"/>
  <c r="G13" i="9"/>
  <c r="K13" i="9"/>
  <c r="L20" i="9"/>
  <c r="H20" i="9"/>
  <c r="I41" i="24"/>
  <c r="G23" i="7"/>
  <c r="H23" i="7"/>
  <c r="F23" i="7"/>
  <c r="G39" i="13"/>
  <c r="E171" i="27"/>
  <c r="E162" i="27" s="1"/>
  <c r="F24" i="27"/>
  <c r="E10" i="28" s="1"/>
  <c r="E24" i="27"/>
  <c r="D10" i="28" s="1"/>
  <c r="H37" i="8"/>
  <c r="F97" i="21"/>
  <c r="F100" i="21" s="1"/>
  <c r="F108" i="21" s="1"/>
  <c r="I10" i="6"/>
  <c r="F41" i="21" s="1"/>
  <c r="G24" i="27"/>
  <c r="F10" i="28" s="1"/>
  <c r="G37" i="8"/>
  <c r="E97" i="21"/>
  <c r="E88" i="21" s="1"/>
  <c r="E105" i="21"/>
  <c r="G171" i="27"/>
  <c r="G174" i="27" s="1"/>
  <c r="G182" i="27" s="1"/>
  <c r="F39" i="13"/>
  <c r="F171" i="27"/>
  <c r="F174" i="27" s="1"/>
  <c r="F182" i="27" s="1"/>
  <c r="G85" i="21"/>
  <c r="G86" i="21" s="1"/>
  <c r="G99" i="21" s="1"/>
  <c r="G107" i="21" s="1"/>
  <c r="N45" i="24"/>
  <c r="G18" i="13"/>
  <c r="G33" i="13" s="1"/>
  <c r="G41" i="13" s="1"/>
  <c r="E20" i="13"/>
  <c r="G96" i="21"/>
  <c r="G97" i="21" s="1"/>
  <c r="G88" i="21" s="1"/>
  <c r="G30" i="13"/>
  <c r="F20" i="13"/>
  <c r="E179" i="27"/>
  <c r="G14" i="8"/>
  <c r="N35" i="26"/>
  <c r="O42" i="26" s="1"/>
  <c r="G57" i="25"/>
  <c r="L16" i="8"/>
  <c r="E33" i="13"/>
  <c r="E9" i="13"/>
  <c r="J35" i="26"/>
  <c r="F57" i="25"/>
  <c r="G42" i="26"/>
  <c r="L37" i="8"/>
  <c r="G179" i="27"/>
  <c r="G10" i="6"/>
  <c r="E16" i="8"/>
  <c r="E159" i="27"/>
  <c r="E160" i="27" s="1"/>
  <c r="E85" i="21"/>
  <c r="E86" i="21" s="1"/>
  <c r="F42" i="13"/>
  <c r="F18" i="13"/>
  <c r="F159" i="27"/>
  <c r="F160" i="27" s="1"/>
  <c r="F173" i="27" s="1"/>
  <c r="F85" i="21"/>
  <c r="F86" i="21" s="1"/>
  <c r="G160" i="27"/>
  <c r="L42" i="26"/>
  <c r="H42" i="26"/>
  <c r="E35" i="26"/>
  <c r="F42" i="26" s="1"/>
  <c r="E57" i="25"/>
  <c r="H14" i="8"/>
  <c r="J8" i="8"/>
  <c r="O15" i="26"/>
  <c r="O22" i="26"/>
  <c r="O18" i="26"/>
  <c r="K13" i="26"/>
  <c r="K11" i="26"/>
  <c r="K12" i="26"/>
  <c r="K20" i="26"/>
  <c r="K24" i="26"/>
  <c r="K29" i="26"/>
  <c r="K19" i="26"/>
  <c r="K22" i="26"/>
  <c r="K31" i="26"/>
  <c r="K33" i="26"/>
  <c r="G33" i="26"/>
  <c r="G105" i="21"/>
  <c r="F105" i="21"/>
  <c r="F179" i="27"/>
  <c r="G26" i="26" l="1"/>
  <c r="F26" i="26"/>
  <c r="H26" i="26"/>
  <c r="F17" i="26"/>
  <c r="F15" i="26"/>
  <c r="F22" i="26"/>
  <c r="F20" i="26"/>
  <c r="F9" i="26"/>
  <c r="F24" i="26"/>
  <c r="F31" i="26"/>
  <c r="F13" i="26"/>
  <c r="F18" i="26"/>
  <c r="F30" i="26"/>
  <c r="F29" i="26"/>
  <c r="F11" i="26"/>
  <c r="F16" i="26"/>
  <c r="H33" i="26"/>
  <c r="F28" i="26"/>
  <c r="F12" i="26"/>
  <c r="F33" i="26"/>
  <c r="F19" i="26"/>
  <c r="F10" i="26"/>
  <c r="F40" i="21"/>
  <c r="F88" i="21"/>
  <c r="E174" i="27"/>
  <c r="E182" i="27" s="1"/>
  <c r="E41" i="21"/>
  <c r="E40" i="21"/>
  <c r="E79" i="27"/>
  <c r="D26" i="28" s="1"/>
  <c r="E78" i="27"/>
  <c r="D25" i="28" s="1"/>
  <c r="N8" i="8"/>
  <c r="O26" i="8" s="1"/>
  <c r="G79" i="27"/>
  <c r="F26" i="28" s="1"/>
  <c r="G41" i="21"/>
  <c r="F79" i="27"/>
  <c r="E26" i="28" s="1"/>
  <c r="H32" i="7"/>
  <c r="N24" i="9"/>
  <c r="F32" i="7"/>
  <c r="E24" i="9"/>
  <c r="F24" i="9" s="1"/>
  <c r="G32" i="7"/>
  <c r="J24" i="9"/>
  <c r="I51" i="6"/>
  <c r="K16" i="8"/>
  <c r="K22" i="8"/>
  <c r="K24" i="8"/>
  <c r="K26" i="8"/>
  <c r="K28" i="8"/>
  <c r="E100" i="21"/>
  <c r="E108" i="21" s="1"/>
  <c r="G40" i="21"/>
  <c r="G78" i="27"/>
  <c r="F78" i="27"/>
  <c r="G162" i="27"/>
  <c r="F162" i="27"/>
  <c r="F175" i="27"/>
  <c r="G9" i="13"/>
  <c r="G78" i="21"/>
  <c r="G100" i="21"/>
  <c r="G101" i="21" s="1"/>
  <c r="G34" i="13"/>
  <c r="G20" i="13"/>
  <c r="F181" i="27"/>
  <c r="F183" i="27" s="1"/>
  <c r="G173" i="27"/>
  <c r="G152" i="27"/>
  <c r="G51" i="6"/>
  <c r="E8" i="8"/>
  <c r="E99" i="21"/>
  <c r="E78" i="21"/>
  <c r="O37" i="26"/>
  <c r="O48" i="26"/>
  <c r="O44" i="26"/>
  <c r="O50" i="26"/>
  <c r="O54" i="26"/>
  <c r="O55" i="26"/>
  <c r="O43" i="26"/>
  <c r="O35" i="26"/>
  <c r="O49" i="26"/>
  <c r="O45" i="26"/>
  <c r="O38" i="26"/>
  <c r="O40" i="26"/>
  <c r="H35" i="26"/>
  <c r="O39" i="26"/>
  <c r="O56" i="26"/>
  <c r="O53" i="26"/>
  <c r="L35" i="26"/>
  <c r="O52" i="26"/>
  <c r="O47" i="26"/>
  <c r="O57" i="26"/>
  <c r="H16" i="8"/>
  <c r="E35" i="13"/>
  <c r="E41" i="13"/>
  <c r="E43" i="13" s="1"/>
  <c r="K34" i="8"/>
  <c r="K14" i="8"/>
  <c r="K11" i="8"/>
  <c r="K13" i="8"/>
  <c r="K41" i="8"/>
  <c r="K12" i="8"/>
  <c r="K10" i="8"/>
  <c r="K19" i="8"/>
  <c r="K36" i="8"/>
  <c r="K39" i="8"/>
  <c r="K45" i="8"/>
  <c r="K18" i="8"/>
  <c r="K40" i="8"/>
  <c r="K8" i="8"/>
  <c r="K33" i="8"/>
  <c r="K32" i="8"/>
  <c r="K42" i="8"/>
  <c r="K35" i="8"/>
  <c r="K43" i="8"/>
  <c r="K20" i="8"/>
  <c r="K37" i="8"/>
  <c r="E173" i="27"/>
  <c r="E152" i="27"/>
  <c r="K52" i="26"/>
  <c r="K39" i="26"/>
  <c r="K35" i="26"/>
  <c r="K38" i="26"/>
  <c r="K37" i="26"/>
  <c r="K55" i="26"/>
  <c r="K47" i="26"/>
  <c r="K45" i="26"/>
  <c r="K53" i="26"/>
  <c r="K40" i="26"/>
  <c r="K48" i="26"/>
  <c r="K49" i="26"/>
  <c r="K50" i="26"/>
  <c r="K57" i="26"/>
  <c r="K43" i="26"/>
  <c r="K44" i="26"/>
  <c r="K54" i="26"/>
  <c r="K56" i="26"/>
  <c r="G35" i="26"/>
  <c r="F78" i="21"/>
  <c r="F99" i="21"/>
  <c r="F152" i="27"/>
  <c r="F38" i="26"/>
  <c r="F56" i="26"/>
  <c r="F49" i="26"/>
  <c r="F55" i="26"/>
  <c r="F52" i="26"/>
  <c r="F47" i="26"/>
  <c r="F44" i="26"/>
  <c r="F39" i="26"/>
  <c r="F53" i="26"/>
  <c r="F48" i="26"/>
  <c r="F57" i="26"/>
  <c r="F40" i="26"/>
  <c r="F35" i="26"/>
  <c r="F37" i="26"/>
  <c r="F45" i="26"/>
  <c r="F54" i="26"/>
  <c r="F50" i="26"/>
  <c r="F43" i="26"/>
  <c r="F9" i="13"/>
  <c r="F33" i="13"/>
  <c r="K42" i="26"/>
  <c r="G16" i="8"/>
  <c r="O8" i="8" l="1"/>
  <c r="O20" i="8"/>
  <c r="O12" i="8"/>
  <c r="O28" i="8"/>
  <c r="O13" i="8"/>
  <c r="O14" i="8"/>
  <c r="O18" i="8"/>
  <c r="O11" i="8"/>
  <c r="O19" i="8"/>
  <c r="O22" i="8"/>
  <c r="O24" i="8"/>
  <c r="O16" i="8"/>
  <c r="L8" i="8"/>
  <c r="O10" i="8"/>
  <c r="F38" i="7"/>
  <c r="E33" i="9"/>
  <c r="F33" i="9" s="1"/>
  <c r="K24" i="9"/>
  <c r="G24" i="9"/>
  <c r="G38" i="7"/>
  <c r="J33" i="9"/>
  <c r="H38" i="7"/>
  <c r="N33" i="9"/>
  <c r="O24" i="9"/>
  <c r="H24" i="9"/>
  <c r="L24" i="9"/>
  <c r="E25" i="28"/>
  <c r="F25" i="28"/>
  <c r="G8" i="8"/>
  <c r="F26" i="8"/>
  <c r="F28" i="8"/>
  <c r="F24" i="8"/>
  <c r="F22" i="8"/>
  <c r="G108" i="21"/>
  <c r="G109" i="21" s="1"/>
  <c r="G42" i="13"/>
  <c r="G43" i="13" s="1"/>
  <c r="G35" i="13"/>
  <c r="E175" i="27"/>
  <c r="E181" i="27"/>
  <c r="E183" i="27" s="1"/>
  <c r="F107" i="21"/>
  <c r="F109" i="21" s="1"/>
  <c r="F101" i="21"/>
  <c r="E101" i="21"/>
  <c r="E107" i="21"/>
  <c r="E109" i="21" s="1"/>
  <c r="G175" i="27"/>
  <c r="G181" i="27"/>
  <c r="G183" i="27" s="1"/>
  <c r="F8" i="8"/>
  <c r="F13" i="8"/>
  <c r="F19" i="8"/>
  <c r="F18" i="8"/>
  <c r="F12" i="8"/>
  <c r="F11" i="8"/>
  <c r="F10" i="8"/>
  <c r="F20" i="8"/>
  <c r="F14" i="8"/>
  <c r="F41" i="13"/>
  <c r="F43" i="13" s="1"/>
  <c r="F35" i="13"/>
  <c r="F16" i="8"/>
  <c r="H8" i="8"/>
  <c r="O33" i="9" l="1"/>
  <c r="H33" i="9"/>
  <c r="L33" i="9"/>
  <c r="H44" i="7"/>
  <c r="N39" i="9"/>
  <c r="K33" i="9"/>
  <c r="G33" i="9"/>
  <c r="G44" i="7"/>
  <c r="J39" i="9"/>
  <c r="F44" i="7"/>
  <c r="E39" i="9"/>
  <c r="F39" i="9" s="1"/>
  <c r="G43" i="21" l="1"/>
  <c r="N45" i="9"/>
  <c r="G81" i="27"/>
  <c r="F30" i="28" s="1"/>
  <c r="G82" i="27"/>
  <c r="F31" i="28" s="1"/>
  <c r="G80" i="27"/>
  <c r="G83" i="27" s="1"/>
  <c r="G44" i="21"/>
  <c r="G42" i="21"/>
  <c r="G45" i="21" s="1"/>
  <c r="F81" i="27"/>
  <c r="E30" i="28" s="1"/>
  <c r="F82" i="27"/>
  <c r="E31" i="28" s="1"/>
  <c r="F44" i="21"/>
  <c r="F43" i="21"/>
  <c r="J45" i="9"/>
  <c r="K45" i="9" s="1"/>
  <c r="F80" i="27"/>
  <c r="E29" i="28" s="1"/>
  <c r="F42" i="21"/>
  <c r="F45" i="21" s="1"/>
  <c r="E82" i="27"/>
  <c r="D31" i="28" s="1"/>
  <c r="E80" i="27"/>
  <c r="D29" i="28" s="1"/>
  <c r="E45" i="9"/>
  <c r="E81" i="27"/>
  <c r="D30" i="28" s="1"/>
  <c r="E44" i="21"/>
  <c r="E43" i="21"/>
  <c r="E42" i="21"/>
  <c r="E45" i="21" s="1"/>
  <c r="K39" i="9"/>
  <c r="G39" i="9"/>
  <c r="H39" i="9"/>
  <c r="L39" i="9"/>
  <c r="O39" i="9"/>
  <c r="F29" i="28" l="1"/>
  <c r="E83" i="27"/>
  <c r="F83" i="27"/>
  <c r="G45" i="9"/>
  <c r="F45" i="9"/>
  <c r="O45" i="9"/>
  <c r="H45" i="9"/>
  <c r="L45" i="9"/>
</calcChain>
</file>

<file path=xl/sharedStrings.xml><?xml version="1.0" encoding="utf-8"?>
<sst xmlns="http://schemas.openxmlformats.org/spreadsheetml/2006/main" count="867" uniqueCount="346">
  <si>
    <t>Balanço Patrimonial</t>
  </si>
  <si>
    <t>Créditos</t>
  </si>
  <si>
    <t>Análise da Necessidade de Capital de Giro</t>
  </si>
  <si>
    <t>Ajuda ao Usuário</t>
  </si>
  <si>
    <t>Cadastramento da Empresa a ser Analisada</t>
  </si>
  <si>
    <t>Empresa Analisada</t>
  </si>
  <si>
    <t>Data  1</t>
  </si>
  <si>
    <t>Data  2</t>
  </si>
  <si>
    <t>Data  3</t>
  </si>
  <si>
    <t>Data  4</t>
  </si>
  <si>
    <t>Origem dos Dados</t>
  </si>
  <si>
    <t>Menu</t>
  </si>
  <si>
    <t>Data</t>
  </si>
  <si>
    <t>Cadastramento do(s) Analista(s)</t>
  </si>
  <si>
    <t>Instituição de Ensino</t>
  </si>
  <si>
    <t>Aluno(a) Analista 1</t>
  </si>
  <si>
    <t>Aluno(a) Analista 2</t>
  </si>
  <si>
    <t>Aluno(a) Analista 3</t>
  </si>
  <si>
    <t>Aluno(a) Analista 4</t>
  </si>
  <si>
    <t>Professor (a)</t>
  </si>
  <si>
    <t>BALANÇO PATRIMONIAL</t>
  </si>
  <si>
    <t>Exercícios Findos em:</t>
  </si>
  <si>
    <t>ATIVO</t>
  </si>
  <si>
    <t>ATIVO TOTAL</t>
  </si>
  <si>
    <t>ATIVO CIRCULANTE</t>
  </si>
  <si>
    <t>Estoques</t>
  </si>
  <si>
    <t>Outros</t>
  </si>
  <si>
    <t>Com pessoas ligadas</t>
  </si>
  <si>
    <t>PASSIVO TOTAL</t>
  </si>
  <si>
    <t>PASSIVO CIRCULANTE</t>
  </si>
  <si>
    <t>Fornecedores</t>
  </si>
  <si>
    <t>Financiamentos (inclui Debêntures)</t>
  </si>
  <si>
    <t>Impostos, Taxas e Contribuições</t>
  </si>
  <si>
    <t>Provisões Diversas</t>
  </si>
  <si>
    <t>Financiamentos</t>
  </si>
  <si>
    <t>Dívidas com pessoas ligadas</t>
  </si>
  <si>
    <t>PATRIMÔNIO LÍQUIDO</t>
  </si>
  <si>
    <t>Descrição da conta</t>
  </si>
  <si>
    <t>Valor</t>
  </si>
  <si>
    <t>AV</t>
  </si>
  <si>
    <t>AH</t>
  </si>
  <si>
    <t>Outras</t>
  </si>
  <si>
    <t/>
  </si>
  <si>
    <t>Observações</t>
  </si>
  <si>
    <t>1.</t>
  </si>
  <si>
    <t>2.</t>
  </si>
  <si>
    <t>DEMONSTRAÇÃO DO RESULTADO DO EXERCÍCIO</t>
  </si>
  <si>
    <t>(=)</t>
  </si>
  <si>
    <t>Receita Líquida de Vendas/Serviços</t>
  </si>
  <si>
    <t>Resultado Bruto</t>
  </si>
  <si>
    <t>(+)</t>
  </si>
  <si>
    <t>Despesas/Receitas Operacionais</t>
  </si>
  <si>
    <t>Despesas com Vendas</t>
  </si>
  <si>
    <t>Gerais e Administrativas</t>
  </si>
  <si>
    <t>Despesas Financeiras</t>
  </si>
  <si>
    <t>A análise Horizontal Acumulada, demonstrada no terceiro exercício, compara os saldos das contas do terceiro exercícios com os das contas do primeiro exercício.</t>
  </si>
  <si>
    <t xml:space="preserve"> INDICADORES DE ROTATIVIDADE/ATIVIDADE
(CICLO OPERACIONAL, ECONÔMICO E FINANCEIRO)</t>
  </si>
  <si>
    <t>(Fornecedores Médio / Compras) x 360</t>
  </si>
  <si>
    <t>CICLO OPERACIONAL (Dias Financiados)</t>
  </si>
  <si>
    <t>INDICADORES DE LIQUIDEZ</t>
  </si>
  <si>
    <t>LIQUIDEZ GERAL</t>
  </si>
  <si>
    <t>LIQUIDEZ CORRENTE</t>
  </si>
  <si>
    <t>LIQUIDEZ SECA</t>
  </si>
  <si>
    <t>LIQUIDEZ IMEDIATA</t>
  </si>
  <si>
    <t>INDICADORES DE RENTABILIDADE</t>
  </si>
  <si>
    <t>GIRO DO ATIVO</t>
  </si>
  <si>
    <t>Vendas Líquidas/Ativo Médio</t>
  </si>
  <si>
    <t>MARGEM LÍQUIDA</t>
  </si>
  <si>
    <t>(Lucro Líquido/Vendas Líquidas) x 100</t>
  </si>
  <si>
    <t>RENTABILIDADE DO ATIVO (ROA ou ROI)</t>
  </si>
  <si>
    <t>(Lucro Líquido/Ativo Médio) x 100</t>
  </si>
  <si>
    <t>(Lucro Líquido/Patrimônio Líquido Médio) x 100</t>
  </si>
  <si>
    <t>(Margem Líquida x Giro do Ativo) x 100</t>
  </si>
  <si>
    <t>INDICADORES DA ESTRUTURA DE CAPITAL (Endividamento)</t>
  </si>
  <si>
    <t>(Capital Terceiros/Patr. Liquido) x 100</t>
  </si>
  <si>
    <t>COMPOSIÇÃO DO ENDIVIDAMENTO</t>
  </si>
  <si>
    <t>IMOBILIZAÇÃO DO PATRIM. LÍQUIDO</t>
  </si>
  <si>
    <t>Operacional</t>
  </si>
  <si>
    <t>Total do Circulante Operacional</t>
  </si>
  <si>
    <t>Ativo Circulante Operacional</t>
  </si>
  <si>
    <t>Passivo Circulante Operacional</t>
  </si>
  <si>
    <t>Necessidade de Capital de Giro</t>
  </si>
  <si>
    <t>Saldo de Tesouraria</t>
  </si>
  <si>
    <t>Ativo Circulante</t>
  </si>
  <si>
    <t>Passivo Circulante</t>
  </si>
  <si>
    <t>CCL = Capital Circulante Líquido</t>
  </si>
  <si>
    <t>DRE</t>
  </si>
  <si>
    <t>Clientes – Contas a Receber</t>
  </si>
  <si>
    <t>Disponibilidades e Aplic. Financeiras</t>
  </si>
  <si>
    <t>ATIVO REALIZÁVEL A LP</t>
  </si>
  <si>
    <t>Outras Contas a Pagar</t>
  </si>
  <si>
    <t>Confira se o Total do Ativo digitado é igual ao Total do Passivo</t>
  </si>
  <si>
    <t>(–)</t>
  </si>
  <si>
    <t>Custo de Bens e/ou Serv. Vendidos</t>
  </si>
  <si>
    <t>CMV + Estoque Final – Estoque Inicial</t>
  </si>
  <si>
    <t>RENTAB DO ATIVO – Sistema Dupont</t>
  </si>
  <si>
    <t>IMOB. DOS RECUR. NÃO CORRENTES</t>
  </si>
  <si>
    <t>PART. DE CAPITAL DE TERCEIROS</t>
  </si>
  <si>
    <t>Ativo Circulante Não Operacional</t>
  </si>
  <si>
    <t>Passivo Circulante Não Operacional</t>
  </si>
  <si>
    <t>PMRE – ROTAÇÃO DOS ESTOQUES (Dias)</t>
  </si>
  <si>
    <t>PMRV – RECEBIMENTO DAS VENDAS (Dias)</t>
  </si>
  <si>
    <t>PMPC – PAGAMENTO DAS COMPRAS (Dias)</t>
  </si>
  <si>
    <t>A análise Horizontal Acumulada, demonstrada no exercício mais recente, compara os saldos das contas deste exercício com os das contas do primeiro exercício.</t>
  </si>
  <si>
    <t>Total do Circulante Não Operacional</t>
  </si>
  <si>
    <t>Não Operacional</t>
  </si>
  <si>
    <t>Ativo Circulante/Passivo Circulante</t>
  </si>
  <si>
    <t>(At Circ – Estoque)/Passivo Circulante</t>
  </si>
  <si>
    <t>Disponibilidades/Passivo Circulante</t>
  </si>
  <si>
    <t>RENTABILIDADE DO PATRIM. LÍQUIDO (ROE)</t>
  </si>
  <si>
    <r>
      <t xml:space="preserve">No caso de análise de empresa industrial, a apuração do valor das compras, apenas com os dados constantes nas demonstrações contábeis, estará desprezando os custos agregados aos estoques decorrentes do processo industrial, além das matérias-primas (depreciação, energia, água e outros insumos da produção). Desta forma para obtenção do valor mais próximo das compras, seria necessário aplicar ao valor dos estoques de forma dedutiva o valor ou percentual destes custos agregados.
</t>
    </r>
    <r>
      <rPr>
        <sz val="8"/>
        <color indexed="10"/>
        <rFont val="Arial"/>
        <family val="2"/>
      </rPr>
      <t>Para fins didáticos, não foi incorporado a esta planilha nenhum percentual ou valor de ajuste.</t>
    </r>
  </si>
  <si>
    <t>Instituição de Ensino:</t>
  </si>
  <si>
    <t>Professor:</t>
  </si>
  <si>
    <t>(Estoque Médio/CMV) x 360</t>
  </si>
  <si>
    <t>COMPRAS ESTIMADAS (R$ mil)</t>
  </si>
  <si>
    <t>(Ativo Circ + RLP)/(Passivo Circ + ELP)</t>
  </si>
  <si>
    <t>(Ativo Permanente/Patrimônio Líquido) x 100</t>
  </si>
  <si>
    <t>(Passivo Circ./Capital Terceiros) x 100</t>
  </si>
  <si>
    <t>A análise Vertical de todos os grupos e subgrupos do Balanço Patrimonial toma como base o valor Total do Ativo e Passivo respectivamente.</t>
  </si>
  <si>
    <t>A análise Vertical de todos os elementos da Demonstração de Resultado toma como base o valor da Receita Líquida.</t>
  </si>
  <si>
    <t>Aluno(a) Analista 5</t>
  </si>
  <si>
    <t>Versão</t>
  </si>
  <si>
    <t>Alterações</t>
  </si>
  <si>
    <t>Empresa</t>
  </si>
  <si>
    <t>Analista(s)</t>
  </si>
  <si>
    <t>DVA</t>
  </si>
  <si>
    <t>http://www.alcantara.pro.br</t>
  </si>
  <si>
    <t>PASSIVO + PATRIMÔNIO LÍQUIDO</t>
  </si>
  <si>
    <t>ATIVO NÃO CIRCULANTE</t>
  </si>
  <si>
    <t>PASSIVO NÃO CIRCULANTE</t>
  </si>
  <si>
    <t>Receita Diferida (deduzido custos)</t>
  </si>
  <si>
    <t>Histórico das alterações</t>
  </si>
  <si>
    <t>ATIVO REALIZÁVEL A LONGO PRAZO</t>
  </si>
  <si>
    <t>Valor de cotação da ação</t>
  </si>
  <si>
    <t>Lucro Líquido do Exercício</t>
  </si>
  <si>
    <t>Dividendo por ação</t>
  </si>
  <si>
    <t>DECLARAÇÃO DE RESPONSABILIDADE</t>
  </si>
  <si>
    <t>Visite o site do autor:</t>
  </si>
  <si>
    <t>Nota:</t>
  </si>
  <si>
    <t>Vendas Líquidas = Receitas Líquidas</t>
  </si>
  <si>
    <t xml:space="preserve">Nota: </t>
  </si>
  <si>
    <t>ANÁLISE DA NECESSIDADE DE CAPITAL DE GIRO</t>
  </si>
  <si>
    <t>(Contas a Receber de Clientes Médio/Receita Líquida) x 360</t>
  </si>
  <si>
    <t>(PMRE + PMRV) - PMPC</t>
  </si>
  <si>
    <t>(Ativo Permanente/(ELP + Patrimônio Líquido)) x 100</t>
  </si>
  <si>
    <t>RELATÓRIO DE ANÁLISE ECONÔMICO-FINANCEIRA E PATRIMONIAL</t>
  </si>
  <si>
    <t>Razão Social da Empresa:</t>
  </si>
  <si>
    <t>Analistas:</t>
  </si>
  <si>
    <t>PARECER FINAL DE ANÁLISE</t>
  </si>
  <si>
    <t>Nota de Responsabilidade</t>
  </si>
  <si>
    <t>Os resultados constantes neste Parecer Final de Análise não deve ser considerado para fins de investimento tendo em vista seu cunho didático-pedagógico.</t>
  </si>
  <si>
    <t>Nota Técnica: Indicadores de Atividade: PMPC – Prazo Médio de Pagamento das Compras</t>
  </si>
  <si>
    <t>Capital de Terceiros = Passivo Circulante + Passivo Não Circulante</t>
  </si>
  <si>
    <t>Fluxos de caixa das atividades operacionais</t>
  </si>
  <si>
    <t>Caixa líquido proveniente das atividades operacionais</t>
  </si>
  <si>
    <t>Fluxos de caixa das atividades de investimento</t>
  </si>
  <si>
    <t>Dividendos recebidos</t>
  </si>
  <si>
    <t xml:space="preserve">Caixa líquido usado nas atividades de investimento </t>
  </si>
  <si>
    <t>Fluxos de caixa das atividades de financiamento</t>
  </si>
  <si>
    <t xml:space="preserve">Caixa líquido usado nas atividades de financiamento </t>
  </si>
  <si>
    <t>Aumento líquido de caixa e equivalente de caixa</t>
  </si>
  <si>
    <t xml:space="preserve">Caixa e equivalente de caixa no início do período </t>
  </si>
  <si>
    <t xml:space="preserve">Caixa e equivalente de caixa no fim do período </t>
  </si>
  <si>
    <t>DEMONSTRAÇÃO DOS FLUXOS DE CAIXA - Método Direto</t>
  </si>
  <si>
    <t>Recebimento de Clientes</t>
  </si>
  <si>
    <t>Captação de Empréstimos e Financiamentos</t>
  </si>
  <si>
    <t>Liquidação de Empréstimos e Financiamentos</t>
  </si>
  <si>
    <t>Recebimento pela venda de ativo permanente</t>
  </si>
  <si>
    <t>A</t>
  </si>
  <si>
    <t>B</t>
  </si>
  <si>
    <t>C</t>
  </si>
  <si>
    <t>Variação observada no período</t>
  </si>
  <si>
    <t>E</t>
  </si>
  <si>
    <t>F</t>
  </si>
  <si>
    <t>Se houver divergência  entre o aumento líquido de Caixa  e Equivalentes (Total D) com as variações ocorridas no "Caixa e Equivalentes de Caixa" (Total G) confira se não houve erros de digitação.</t>
  </si>
  <si>
    <r>
      <rPr>
        <b/>
        <sz val="12"/>
        <color indexed="10"/>
        <rFont val="Arial"/>
        <family val="2"/>
      </rPr>
      <t>D</t>
    </r>
    <r>
      <rPr>
        <b/>
        <sz val="11"/>
        <color indexed="10"/>
        <rFont val="Arial"/>
        <family val="2"/>
      </rPr>
      <t xml:space="preserve">
</t>
    </r>
    <r>
      <rPr>
        <b/>
        <sz val="11"/>
        <color indexed="30"/>
        <rFont val="Arial"/>
        <family val="2"/>
      </rPr>
      <t>A+B+C</t>
    </r>
  </si>
  <si>
    <r>
      <rPr>
        <b/>
        <sz val="11"/>
        <color indexed="10"/>
        <rFont val="Arial"/>
        <family val="2"/>
      </rPr>
      <t xml:space="preserve">G
</t>
    </r>
    <r>
      <rPr>
        <b/>
        <sz val="11"/>
        <color indexed="30"/>
        <rFont val="Arial"/>
        <family val="2"/>
      </rPr>
      <t>F-E</t>
    </r>
  </si>
  <si>
    <t>AH 
acumulada</t>
  </si>
  <si>
    <t>A análise Vertical de todos os elementos da Demonstração dos Fluxo de Caixa toma como base o valor de cada um dos totais de caixa líquido gerado (A, B ou C).</t>
  </si>
  <si>
    <t>IMPORTANTE</t>
  </si>
  <si>
    <t>A interpretação deste demonstrativo deverá ser feita com base no referencial teórico contante no Capítulo 11 do Livro Texto.</t>
  </si>
  <si>
    <t>A interpretação deste demonstrativo deverá ser feita com base no referencial teórico contante no Capítulo 12 Livro Texto.</t>
  </si>
  <si>
    <t>Análise Horizontal e Vertical 
do Balanço Patrimonial</t>
  </si>
  <si>
    <t>Análise Horizontal e Vertical da 
Demonstração do Resultado</t>
  </si>
  <si>
    <t>A interpretação deste demonstrativo deverá ser feita com base no referencial teórico contante no Capítulo 14 do Livro Texto.</t>
  </si>
  <si>
    <t>1 – RECEITAS</t>
  </si>
  <si>
    <t>2 - INSUMOS ADQUIRIDOS DE TERCEIROS</t>
  </si>
  <si>
    <t>(inclui os valores dos impostos – ICMS, IPI, PIS e COFINS)</t>
  </si>
  <si>
    <t>3 - VALOR ADICIONADO BRUTO (1-2)</t>
  </si>
  <si>
    <t>4 - DEPRECIAÇÃO, AMORTIZAÇÃO E EXAUSTÃO</t>
  </si>
  <si>
    <t>5 - VALOR ADICIONADO LÍQUIDO PRODUZIDO PELA ENTIDADE (3-4)</t>
  </si>
  <si>
    <t>6 - VALOR ADICIONADO RECEBIDO EM TRANSFERÊNCIA</t>
  </si>
  <si>
    <t>7 - VALOR ADICIONADO TOTAL A DISTRIBUIR (5+6)</t>
  </si>
  <si>
    <t>8 - DISTRIBUIÇÃO DO VALOR ADICIONADO (*)</t>
  </si>
  <si>
    <t>Vendas de mercadorias, produtos e serviços</t>
  </si>
  <si>
    <t>Outras receitas</t>
  </si>
  <si>
    <t>Receitas relativas à construção de ativos próprios</t>
  </si>
  <si>
    <t>Provisão p/créditos liquidação duvidosa – Reversão / (Constituição)</t>
  </si>
  <si>
    <t>Custos dos produtos, das mercadorias e dos serviços vendidos</t>
  </si>
  <si>
    <t>Materiais, energia, serviços de terceiros e outros</t>
  </si>
  <si>
    <t>Perda / Recuperação de valores ativos</t>
  </si>
  <si>
    <t xml:space="preserve">Outras </t>
  </si>
  <si>
    <t>Resultado de equivalência patrimonial</t>
  </si>
  <si>
    <t>Receitas financeiras</t>
  </si>
  <si>
    <t>Pessoal</t>
  </si>
  <si>
    <t>Impostos, taxas e contribuições</t>
  </si>
  <si>
    <t>Remuneração de capitais de terceiros</t>
  </si>
  <si>
    <t>Remuneração de Capitais Próprios</t>
  </si>
  <si>
    <t>Remuneração direta</t>
  </si>
  <si>
    <t>Benefícios</t>
  </si>
  <si>
    <t>F.G.T.S</t>
  </si>
  <si>
    <t>Federais</t>
  </si>
  <si>
    <t>Estaduais</t>
  </si>
  <si>
    <t>Municipais</t>
  </si>
  <si>
    <t>Juros</t>
  </si>
  <si>
    <t>Aluguéis</t>
  </si>
  <si>
    <t>Juros sobre o Capital Próprio</t>
  </si>
  <si>
    <t>Dividendos</t>
  </si>
  <si>
    <t>Lucros retidos / Prejuízo do exercício</t>
  </si>
  <si>
    <t>Participação dos não-controladores nos lucros retidos
(só p/ consolidação)</t>
  </si>
  <si>
    <r>
      <rPr>
        <b/>
        <sz val="10"/>
        <color indexed="8"/>
        <rFont val="Arial"/>
        <family val="2"/>
      </rPr>
      <t>Observação:</t>
    </r>
    <r>
      <rPr>
        <sz val="10"/>
        <color indexed="8"/>
        <rFont val="Arial"/>
        <family val="2"/>
      </rPr>
      <t xml:space="preserve"> O total do item 8 deve ser exatamente igual ao item 7.</t>
    </r>
  </si>
  <si>
    <t>DEMONSTRAÇÃO DO VALOR ADICIONADO</t>
  </si>
  <si>
    <t>Análise Horizontal e Vertical 
da Demonstração do Valor Adicionado</t>
  </si>
  <si>
    <t>8 - DISTRIBUIÇÃO DO VALOR ADICIONADO</t>
  </si>
  <si>
    <t>A interpretação deste demonstrativo deverá ser feita com base no referencial teórico contante no Capítulo 4, tópico 4.7, e Capítulo 10, tópico 10.5.6 do Livro Texto.</t>
  </si>
  <si>
    <t>PASSIVO TOTAL + PATRIM. LÍQUIDO</t>
  </si>
  <si>
    <t>Declaração de Responsabilidade</t>
  </si>
  <si>
    <t>Este é um relatório produzido em ambiente acadêmico, como resultado de aulas práticas de Análise de Demonstrações Contábeis.</t>
  </si>
  <si>
    <r>
      <t xml:space="preserve">Leia a íntegra da </t>
    </r>
    <r>
      <rPr>
        <b/>
        <u/>
        <sz val="10"/>
        <color indexed="12"/>
        <rFont val="Arial"/>
        <family val="2"/>
      </rPr>
      <t>Declaração de Responsabilidade</t>
    </r>
  </si>
  <si>
    <t>INDICADORES &amp; GRÁFICOS</t>
  </si>
  <si>
    <t>Relatório com Gráficos</t>
  </si>
  <si>
    <t>A análise Vertical de todos os elementos da Demonstração do Valor Adicionado toma como base o valor total dos Itens 7 e 8.</t>
  </si>
  <si>
    <t xml:space="preserve"> </t>
  </si>
  <si>
    <t>Conheça o Livro</t>
  </si>
  <si>
    <t>DFC - Direto</t>
  </si>
  <si>
    <t>DFC - Indireto</t>
  </si>
  <si>
    <t>Análise Horizontal e Vertical da 
Demonstração dos Fluxos de Caixa - Direto</t>
  </si>
  <si>
    <t>DEMONSTRAÇÃO DOS FLUXOS DE CAIXA - Método Indireto</t>
  </si>
  <si>
    <t xml:space="preserve">Lucro líquido antes do imposto de renda e contribuição social </t>
  </si>
  <si>
    <t>Ajustes por:</t>
  </si>
  <si>
    <t xml:space="preserve">Depreciação </t>
  </si>
  <si>
    <t xml:space="preserve">Aumento nas contas a receber de clientes e outros </t>
  </si>
  <si>
    <t>Recebimento de Juros</t>
  </si>
  <si>
    <t>Duplicatas Descontadas</t>
  </si>
  <si>
    <t>Pagamentos:</t>
  </si>
  <si>
    <t>Impostos</t>
  </si>
  <si>
    <t>Salários</t>
  </si>
  <si>
    <t>Despesas pagas antecipadamente</t>
  </si>
  <si>
    <t>Pagamento de compra de ativo imobilizado</t>
  </si>
  <si>
    <t>Investimentos em controladas</t>
  </si>
  <si>
    <t>Juros recebidos</t>
  </si>
  <si>
    <t>Aumento Capital (recebimento pela emissão de ações)</t>
  </si>
  <si>
    <t>Pagamento de dividendos</t>
  </si>
  <si>
    <t xml:space="preserve"> +</t>
  </si>
  <si>
    <t xml:space="preserve"> -</t>
  </si>
  <si>
    <t>Ganho/perda na venda de Imobilizados ou alienação de investimento</t>
  </si>
  <si>
    <t>Lucro Ajustado</t>
  </si>
  <si>
    <t>Aumento na Provisão Devedores Duvidosos</t>
  </si>
  <si>
    <t>Aumento nas Duplicatas Descontadas</t>
  </si>
  <si>
    <t>Aumento em Estoques</t>
  </si>
  <si>
    <t>Aumento em Despesas Pagas Antecipadamente</t>
  </si>
  <si>
    <t>Aumento em Fornecedores</t>
  </si>
  <si>
    <t>Redução em Provisão para IR a pagar</t>
  </si>
  <si>
    <t>Recebimento pela venda de ativo imobilizado</t>
  </si>
  <si>
    <t>Recebimento pela alienação em investimentos permanentes</t>
  </si>
  <si>
    <t>Títulos e Valores Mobiliários</t>
  </si>
  <si>
    <t>A interpretação deste demonstrativo deverá ser feita com base no referencial teórico contante no Capítulo 4 (seção 4.6), Capítulo 10, (seção 10.5.4), e Capítulo 11 (seção 11.5)  do Livro Texto.</t>
  </si>
  <si>
    <t>Análise Horizontal e Vertical da 
Demonstração dos Fluxos de Caixa - Indireto</t>
  </si>
  <si>
    <t>Valor Residual (alienação Imobilizados ou Investimento)</t>
  </si>
  <si>
    <t>Outras Receitas/Despesas  Líquidas</t>
  </si>
  <si>
    <t xml:space="preserve">Outras Receitas </t>
  </si>
  <si>
    <t xml:space="preserve">Outras Despesas </t>
  </si>
  <si>
    <t>Registramos aqui nossos agradecimentos aos professores e alunos que fizeram sugestões quanto ao conteúdo desta Planilha, em especial a Roberto Magalhães, pela revisão criteriosa das fórmulas e a Matheus Alcantara na diagramação.</t>
  </si>
  <si>
    <t>Redução em Salários a pagar e Encargos</t>
  </si>
  <si>
    <t>Recebimento pela alienação em intangíveis</t>
  </si>
  <si>
    <t>Investimentos em intangíveis</t>
  </si>
  <si>
    <t>FACULDADE DO BOM SABER</t>
  </si>
  <si>
    <r>
      <rPr>
        <b/>
        <sz val="10"/>
        <color rgb="FFFF0000"/>
        <rFont val="Arial"/>
        <family val="2"/>
      </rPr>
      <t>Atenção:</t>
    </r>
    <r>
      <rPr>
        <sz val="10"/>
        <rFont val="Arial"/>
        <family val="2"/>
      </rPr>
      <t xml:space="preserve"> </t>
    </r>
  </si>
  <si>
    <t>Site da empresa</t>
  </si>
  <si>
    <t>O autor e a editora não dão nenhum tipo de garantia, implícita ou explícita, bem como por quaisquer incidentes ou danos decorrentes da performance, modelos, notas teóricas, ou exemplos apresentados nesta planilha, considerando que a mesma foi desenvolvida para fins exclusivamente acadêmicos, como suporte à aprendizagem.</t>
  </si>
  <si>
    <t>Você encontra o Guia no Capítulo 19 do livro texto.</t>
  </si>
  <si>
    <t>Cadastramento do Parecer Final</t>
  </si>
  <si>
    <t>Insira abaixo o seu parecer final, ele será incluído automaticamente
nos Relatórios de Análise</t>
  </si>
  <si>
    <t>Insira aqui seu Parecer Final quanto a situação econômico-financeira e patrimonial da empresa analisada.</t>
  </si>
  <si>
    <t>INVESTIMENTOS</t>
  </si>
  <si>
    <t>IMOBILIZADO</t>
  </si>
  <si>
    <t>DIFERIDO</t>
  </si>
  <si>
    <t>INTANGÍVEL</t>
  </si>
  <si>
    <t>Lucro Operacional antes resultado financeiro</t>
  </si>
  <si>
    <t>Resultado Financeiro</t>
  </si>
  <si>
    <t>Receitas Fianceiras</t>
  </si>
  <si>
    <t>Participação em controladas/coligadas</t>
  </si>
  <si>
    <t>Outras Receitas/Despesas</t>
  </si>
  <si>
    <t>Lucro antes do Imp. Renda/Contribuições</t>
  </si>
  <si>
    <t>Imposto de Renda e Contribuições</t>
  </si>
  <si>
    <t>Imp. Renda/Contribuições - Corrente</t>
  </si>
  <si>
    <t>Imp. Renda/Contribuições - Diferido</t>
  </si>
  <si>
    <t>Lucro antes das participações</t>
  </si>
  <si>
    <t>Participações no resultado</t>
  </si>
  <si>
    <t>Partcipação de empregados e diretores</t>
  </si>
  <si>
    <t>Outras participações/destinadas/reversões</t>
  </si>
  <si>
    <t>Número de ações em circulação</t>
  </si>
  <si>
    <t>Lucro Líquido por ações em circulação</t>
  </si>
  <si>
    <t>Emissão de Debêntures</t>
  </si>
  <si>
    <t>Liquidação deDebêntures</t>
  </si>
  <si>
    <t>Investimento em intangíveis</t>
  </si>
  <si>
    <t>Liquidação de Debêntures</t>
  </si>
  <si>
    <t>MULTIPLICADOR ALAVANCAGEM FINNACEIRA</t>
  </si>
  <si>
    <t>Ativo Médio/Patrimônio Líquido Médio</t>
  </si>
  <si>
    <r>
      <t xml:space="preserve">Capital de Terceiros </t>
    </r>
    <r>
      <rPr>
        <sz val="10"/>
        <color indexed="8"/>
        <rFont val="Arial"/>
        <family val="2"/>
      </rPr>
      <t xml:space="preserve">= </t>
    </r>
  </si>
  <si>
    <t>Passivo Circulante + Passivo Não Circulante</t>
  </si>
  <si>
    <t>Investimentos + Imobilizado + Intangível + Diferido</t>
  </si>
  <si>
    <t>Ativo Permanente =</t>
  </si>
  <si>
    <t>Vendas Líquidas =</t>
  </si>
  <si>
    <t>Receitas Líquidas</t>
  </si>
  <si>
    <t>Capital de Terceiros =</t>
  </si>
  <si>
    <t>Custo de Mercad. Prod. ou Serv. Vendidos</t>
  </si>
  <si>
    <t>Participação dos não-controladores nos lucros retidos (só p/ consolidação)</t>
  </si>
  <si>
    <t>Relatório sem Gráficos</t>
  </si>
  <si>
    <t>Planilha Análise Financeira</t>
  </si>
  <si>
    <t>Versão 1.0</t>
  </si>
  <si>
    <r>
      <t>Copyright</t>
    </r>
    <r>
      <rPr>
        <vertAlign val="superscript"/>
        <sz val="8"/>
        <rFont val="Arial"/>
        <family val="2"/>
      </rPr>
      <t>©</t>
    </r>
    <r>
      <rPr>
        <sz val="8"/>
        <rFont val="Arial"/>
        <family val="2"/>
      </rPr>
      <t xml:space="preserve"> 2017 Prof. Alexandre Alcantara - Todos os direitos reservados - </t>
    </r>
    <r>
      <rPr>
        <sz val="8"/>
        <color indexed="10"/>
        <rFont val="Arial"/>
        <family val="2"/>
      </rPr>
      <t>Versão 1.0</t>
    </r>
  </si>
  <si>
    <t>Até noventa dias após o esgotamento da 5ª edição do livro na editora o autor prestará assistência aos leitores para as correções comprovadamente necessárias relativas aos possíveis erros detectados, com a geração de versão de atualização que será disponibilizada no site da editora.</t>
  </si>
  <si>
    <t>Histórico das Alterações 
&amp; Créditos</t>
  </si>
  <si>
    <t>Demonstrações Contábeis
(Inclusão dos Valores)</t>
  </si>
  <si>
    <t>Inserir texto  do Parecer Final</t>
  </si>
  <si>
    <t>Análise Horizontal
&amp; Vertical</t>
  </si>
  <si>
    <t>Informações
Gerais</t>
  </si>
  <si>
    <t>Cadastro
Preliminar</t>
  </si>
  <si>
    <t>No livro texto você encontrará informações sobre como utilizar a planilha e como interpretar 
os números, percentuais e indicadores que ela calcula automaticamente a partir dos dados informados.</t>
  </si>
  <si>
    <t>A escolha das datas deve ser feita de acordo com as orientações do Guia do Usuário da Planilha Análise Financeira (Capítulo 19 do Livro).</t>
  </si>
  <si>
    <t>Relatórios Gerais de Análise</t>
  </si>
  <si>
    <t>1.0</t>
  </si>
  <si>
    <r>
      <t>Integrante da 5ª edição do livro "</t>
    </r>
    <r>
      <rPr>
        <b/>
        <sz val="10"/>
        <rFont val="Arial"/>
        <family val="2"/>
      </rPr>
      <t>Estrutura, análise e interpretação das demonstrações contábeis</t>
    </r>
    <r>
      <rPr>
        <sz val="10"/>
        <rFont val="Arial"/>
        <family val="2"/>
      </rPr>
      <t>"</t>
    </r>
  </si>
  <si>
    <t>Consulte o Guia do Usuário antes de utilizar esta planilha.</t>
  </si>
  <si>
    <t>A leitura do livro texto auxiliará o usuário na interpretação  dos números, percentuais e indicadores calculados pela planilha.</t>
  </si>
  <si>
    <r>
      <t xml:space="preserve">Esta Planilha de Análise Financeira é parte integrante da 5ª edição do livro
</t>
    </r>
    <r>
      <rPr>
        <b/>
        <sz val="8"/>
        <color indexed="10"/>
        <rFont val="Arial"/>
        <family val="2"/>
      </rPr>
      <t>Estrutura, Análise e Interpretação das Demonstrações Contábeis</t>
    </r>
    <r>
      <rPr>
        <sz val="8"/>
        <color theme="1"/>
        <rFont val="Arial"/>
        <family val="2"/>
      </rPr>
      <t>. São Paulo: GEN | Editora Atlas, 2017.</t>
    </r>
  </si>
  <si>
    <t>Atualizada conforme Novas Regras Contábeis</t>
  </si>
  <si>
    <t>Estrutura, análise e interpretação das demonstrações contábeis</t>
  </si>
  <si>
    <t>Livro-texto para a disciplina Análise das Demonstrações Contábeis e equivalentes dos cursos de Ciências Contábeis, Administração e Economia. Leitura complementar para as disciplinas Administração Financeira e Contabilidade Societária. Indicado para programas de atualização e reciclagem profissional e de referência para cursos de pós-graduação, concursos públicos e de preparação para o Exame de Suficiência do CFC.</t>
  </si>
  <si>
    <t>Aplicação</t>
  </si>
  <si>
    <t>Este livro oferece uma abordagem da Análise das Demonstrações Contábeis em uma sequência lógica e abrangente para o estudo da disciplina.</t>
  </si>
  <si>
    <t>O texto desta 5ª edição foi revisto e ampliado, estando de acordo com as recentes alterações introduzidas na Lei das Sociedades Anônimas (Lei nº 6.404/1976), decorrentes do processo de convergência do Brasil às normas internacionais de Contabilidade, e com as respectivas normas do Conselho Federal de Contabilidade (CFC) e Pronunciamentos do Comitê de Pronunciamentos Contábeis (CPC).</t>
  </si>
  <si>
    <t>Para facilitar a compreensão da teoria, os conceitos apresentados ao longo do livro são ilustrados com a apuração dos indicadores da Cia. Lucro Certo, empresa cujas demonstrações contábeis completas são apresentadas na Parte IV, assim como os indicadores contábeis dos seus principais concorrentes. Como suporte acadêmico, o leitor conta com uma planilha eletrônica que automatiza os cálculos dos indicadores abordados na obra e gera vários relatórios de análise, disponível no site &lt;www.grupogen.com.br&gt;.</t>
  </si>
  <si>
    <r>
      <t xml:space="preserve">Muito cuidado foi empregado na elaboração da </t>
    </r>
    <r>
      <rPr>
        <b/>
        <sz val="10"/>
        <rFont val="Arial"/>
        <family val="2"/>
      </rPr>
      <t>Planilha Análise Financeira</t>
    </r>
    <r>
      <rPr>
        <sz val="10"/>
        <rFont val="Arial"/>
      </rPr>
      <t>. Suas fórmulas foram exaustivamente conferidas, porém, caso seja detectada alguma divergência nos valores da Análise Horizontal, Análise Vertical ou na apuração dos Indicadores e Quocientes, solicitamos que os mesmos nos sejam informados via e-mail (suporteplanilhaanalise@gmail.com), para que possamos proceder as devidas correções.</t>
    </r>
  </si>
  <si>
    <t>LOJAS RENNER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</si>
</sst>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dd/mm/yy;@"/>
    <numFmt numFmtId="166" formatCode="d\-mmm\-yy"/>
    <numFmt numFmtId="167" formatCode="#,##0.00_ ;\-#,##0.00\ "/>
    <numFmt numFmtId="168" formatCode="#,##0_ ;\-#,##0\ "/>
    <numFmt numFmtId="169" formatCode="yyyy"/>
    <numFmt numFmtId="170" formatCode="_-* #,##0_-;\-* #,##0_-;_-* &quot;-&quot;??_-;_-@_-"/>
    <numFmt numFmtId="171" formatCode="#,##0_ ;[Red]\-#,##0\ "/>
  </numFmts>
  <fonts count="9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7.5"/>
      <color indexed="10"/>
      <name val="Arial"/>
      <family val="2"/>
    </font>
    <font>
      <sz val="10"/>
      <color indexed="10"/>
      <name val="Arial"/>
      <family val="2"/>
    </font>
    <font>
      <sz val="7.5"/>
      <color indexed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  <font>
      <b/>
      <sz val="7"/>
      <color indexed="8"/>
      <name val="Arial"/>
      <family val="2"/>
    </font>
    <font>
      <i/>
      <sz val="10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u/>
      <sz val="16"/>
      <color indexed="12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  <font>
      <b/>
      <sz val="11"/>
      <color indexed="30"/>
      <name val="Arial"/>
      <family val="2"/>
    </font>
    <font>
      <b/>
      <sz val="11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b/>
      <sz val="8"/>
      <color rgb="FFFF0000"/>
      <name val="Arial"/>
      <family val="2"/>
    </font>
    <font>
      <sz val="10"/>
      <color rgb="FF0070C0"/>
      <name val="Times New Roman"/>
      <family val="1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6"/>
      <color rgb="FF000000"/>
      <name val="Calibri"/>
      <family val="2"/>
    </font>
    <font>
      <sz val="10"/>
      <color rgb="FF000000"/>
      <name val="CharterBT-Roman"/>
    </font>
    <font>
      <b/>
      <sz val="10"/>
      <color rgb="FF000000"/>
      <name val="CharterBT-Roman"/>
    </font>
    <font>
      <sz val="8"/>
      <name val="Tahoma"/>
      <family val="2"/>
    </font>
    <font>
      <sz val="11"/>
      <color rgb="FF000000"/>
      <name val="Arial"/>
      <family val="2"/>
    </font>
    <font>
      <b/>
      <sz val="10"/>
      <color rgb="FF0000FF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6"/>
      <color rgb="FFFF0000"/>
      <name val="Arial"/>
      <family val="2"/>
    </font>
    <font>
      <b/>
      <sz val="8"/>
      <name val="Tahoma"/>
      <family val="2"/>
    </font>
    <font>
      <b/>
      <sz val="14"/>
      <name val="Arial"/>
      <family val="2"/>
    </font>
    <font>
      <b/>
      <sz val="11"/>
      <color rgb="FF002060"/>
      <name val="Arial"/>
      <family val="2"/>
    </font>
    <font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22"/>
        <bgColor theme="0" tint="-0.24997711111789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light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3" fontId="86" fillId="0" borderId="0" applyFont="0" applyFill="0" applyBorder="0" applyAlignment="0" applyProtection="0"/>
    <xf numFmtId="0" fontId="1" fillId="0" borderId="0"/>
    <xf numFmtId="0" fontId="9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2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0" fillId="0" borderId="0" xfId="0" applyFill="1"/>
    <xf numFmtId="0" fontId="18" fillId="0" borderId="0" xfId="0" applyFont="1" applyFill="1" applyBorder="1" applyProtection="1">
      <protection hidden="1"/>
    </xf>
    <xf numFmtId="0" fontId="18" fillId="0" borderId="0" xfId="0" applyFont="1" applyFill="1" applyProtection="1"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23" fillId="0" borderId="2" xfId="0" applyFont="1" applyBorder="1" applyProtection="1">
      <protection hidden="1"/>
    </xf>
    <xf numFmtId="0" fontId="18" fillId="0" borderId="3" xfId="0" applyFont="1" applyBorder="1" applyProtection="1">
      <protection hidden="1"/>
    </xf>
    <xf numFmtId="0" fontId="18" fillId="2" borderId="0" xfId="0" applyFont="1" applyFill="1" applyProtection="1">
      <protection hidden="1"/>
    </xf>
    <xf numFmtId="165" fontId="6" fillId="0" borderId="1" xfId="2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165" fontId="6" fillId="0" borderId="0" xfId="2" applyNumberFormat="1" applyFont="1" applyFill="1" applyBorder="1" applyAlignment="1" applyProtection="1">
      <alignment horizontal="center"/>
      <protection hidden="1"/>
    </xf>
    <xf numFmtId="3" fontId="13" fillId="0" borderId="0" xfId="2" applyNumberFormat="1" applyFont="1" applyFill="1" applyBorder="1" applyProtection="1">
      <protection hidden="1"/>
    </xf>
    <xf numFmtId="0" fontId="23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3" fillId="0" borderId="2" xfId="0" applyFont="1" applyBorder="1" applyProtection="1">
      <protection hidden="1"/>
    </xf>
    <xf numFmtId="0" fontId="15" fillId="0" borderId="0" xfId="0" applyFont="1" applyBorder="1" applyProtection="1">
      <protection hidden="1"/>
    </xf>
    <xf numFmtId="3" fontId="24" fillId="0" borderId="1" xfId="2" applyNumberFormat="1" applyFont="1" applyFill="1" applyBorder="1" applyProtection="1">
      <protection hidden="1"/>
    </xf>
    <xf numFmtId="0" fontId="18" fillId="2" borderId="4" xfId="0" applyFont="1" applyFill="1" applyBorder="1" applyProtection="1">
      <protection hidden="1"/>
    </xf>
    <xf numFmtId="3" fontId="8" fillId="0" borderId="1" xfId="2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0" fontId="28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4" fillId="0" borderId="5" xfId="0" applyFont="1" applyBorder="1" applyAlignment="1" applyProtection="1">
      <protection hidden="1"/>
    </xf>
    <xf numFmtId="165" fontId="31" fillId="0" borderId="0" xfId="0" applyNumberFormat="1" applyFont="1" applyFill="1" applyAlignment="1" applyProtection="1">
      <alignment horizontal="center"/>
      <protection hidden="1"/>
    </xf>
    <xf numFmtId="0" fontId="31" fillId="0" borderId="0" xfId="0" applyNumberFormat="1" applyFont="1" applyFill="1" applyAlignment="1" applyProtection="1">
      <alignment horizontal="center"/>
      <protection hidden="1"/>
    </xf>
    <xf numFmtId="165" fontId="31" fillId="0" borderId="0" xfId="0" applyNumberFormat="1" applyFont="1" applyFill="1" applyAlignment="1" applyProtection="1">
      <alignment horizontal="center" wrapText="1"/>
      <protection hidden="1"/>
    </xf>
    <xf numFmtId="0" fontId="31" fillId="0" borderId="0" xfId="0" applyNumberFormat="1" applyFont="1" applyFill="1" applyAlignment="1" applyProtection="1">
      <alignment horizontal="center" wrapText="1"/>
      <protection hidden="1"/>
    </xf>
    <xf numFmtId="0" fontId="8" fillId="0" borderId="0" xfId="0" applyNumberFormat="1" applyFont="1" applyFill="1" applyAlignment="1" applyProtection="1">
      <protection hidden="1"/>
    </xf>
    <xf numFmtId="0" fontId="11" fillId="0" borderId="0" xfId="0" applyNumberFormat="1" applyFont="1" applyFill="1" applyAlignment="1" applyProtection="1">
      <alignment horizontal="centerContinuous" vertical="center" wrapText="1"/>
      <protection hidden="1"/>
    </xf>
    <xf numFmtId="0" fontId="24" fillId="0" borderId="0" xfId="0" applyNumberFormat="1" applyFont="1" applyFill="1" applyAlignment="1" applyProtection="1">
      <protection hidden="1"/>
    </xf>
    <xf numFmtId="0" fontId="33" fillId="0" borderId="0" xfId="0" applyNumberFormat="1" applyFont="1" applyFill="1" applyAlignment="1" applyProtection="1">
      <alignment horizontal="center" vertical="center"/>
      <protection hidden="1"/>
    </xf>
    <xf numFmtId="166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Alignment="1" applyProtection="1">
      <alignment horizontal="center" wrapText="1"/>
      <protection hidden="1"/>
    </xf>
    <xf numFmtId="0" fontId="21" fillId="0" borderId="0" xfId="0" applyNumberFormat="1" applyFont="1" applyFill="1" applyAlignment="1" applyProtection="1">
      <alignment horizontal="center" wrapText="1"/>
      <protection hidden="1"/>
    </xf>
    <xf numFmtId="0" fontId="11" fillId="0" borderId="0" xfId="0" applyNumberFormat="1" applyFont="1" applyFill="1" applyAlignment="1" applyProtection="1">
      <alignment horizontal="right" wrapText="1"/>
      <protection hidden="1"/>
    </xf>
    <xf numFmtId="0" fontId="11" fillId="0" borderId="0" xfId="0" applyNumberFormat="1" applyFont="1" applyFill="1" applyBorder="1" applyAlignment="1" applyProtection="1">
      <alignment horizontal="center" wrapText="1"/>
      <protection hidden="1"/>
    </xf>
    <xf numFmtId="0" fontId="14" fillId="5" borderId="4" xfId="0" applyFont="1" applyFill="1" applyBorder="1" applyProtection="1">
      <protection hidden="1"/>
    </xf>
    <xf numFmtId="0" fontId="31" fillId="5" borderId="4" xfId="0" applyNumberFormat="1" applyFont="1" applyFill="1" applyBorder="1" applyAlignment="1" applyProtection="1">
      <alignment horizontal="center" wrapText="1"/>
      <protection hidden="1"/>
    </xf>
    <xf numFmtId="0" fontId="15" fillId="5" borderId="3" xfId="0" applyNumberFormat="1" applyFont="1" applyFill="1" applyBorder="1" applyAlignment="1" applyProtection="1">
      <protection hidden="1"/>
    </xf>
    <xf numFmtId="3" fontId="14" fillId="5" borderId="1" xfId="2" applyNumberFormat="1" applyFont="1" applyFill="1" applyBorder="1" applyProtection="1">
      <protection hidden="1"/>
    </xf>
    <xf numFmtId="10" fontId="8" fillId="5" borderId="1" xfId="0" applyNumberFormat="1" applyFont="1" applyFill="1" applyBorder="1" applyAlignment="1" applyProtection="1">
      <protection hidden="1"/>
    </xf>
    <xf numFmtId="10" fontId="34" fillId="5" borderId="1" xfId="0" applyNumberFormat="1" applyFont="1" applyFill="1" applyBorder="1" applyAlignment="1" applyProtection="1">
      <protection hidden="1"/>
    </xf>
    <xf numFmtId="0" fontId="14" fillId="0" borderId="0" xfId="0" applyNumberFormat="1" applyFont="1" applyFill="1" applyAlignment="1" applyProtection="1">
      <protection hidden="1"/>
    </xf>
    <xf numFmtId="3" fontId="8" fillId="5" borderId="1" xfId="2" applyNumberFormat="1" applyFont="1" applyFill="1" applyBorder="1" applyProtection="1">
      <protection hidden="1"/>
    </xf>
    <xf numFmtId="10" fontId="8" fillId="5" borderId="2" xfId="0" applyNumberFormat="1" applyFont="1" applyFill="1" applyBorder="1" applyAlignment="1" applyProtection="1">
      <protection hidden="1"/>
    </xf>
    <xf numFmtId="10" fontId="14" fillId="5" borderId="1" xfId="0" applyNumberFormat="1" applyFont="1" applyFill="1" applyBorder="1" applyAlignment="1" applyProtection="1">
      <alignment horizontal="right"/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Protection="1">
      <protection hidden="1"/>
    </xf>
    <xf numFmtId="0" fontId="24" fillId="0" borderId="0" xfId="0" applyNumberFormat="1" applyFont="1" applyFill="1" applyBorder="1" applyAlignment="1" applyProtection="1">
      <protection hidden="1"/>
    </xf>
    <xf numFmtId="3" fontId="8" fillId="0" borderId="0" xfId="2" applyNumberFormat="1" applyFont="1" applyFill="1" applyBorder="1" applyProtection="1">
      <protection hidden="1"/>
    </xf>
    <xf numFmtId="0" fontId="8" fillId="0" borderId="0" xfId="0" applyNumberFormat="1" applyFont="1" applyFill="1" applyBorder="1" applyAlignment="1" applyProtection="1">
      <protection hidden="1"/>
    </xf>
    <xf numFmtId="0" fontId="28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10" fontId="8" fillId="0" borderId="1" xfId="0" applyNumberFormat="1" applyFont="1" applyFill="1" applyBorder="1" applyAlignment="1" applyProtection="1">
      <protection hidden="1"/>
    </xf>
    <xf numFmtId="10" fontId="34" fillId="0" borderId="1" xfId="0" applyNumberFormat="1" applyFont="1" applyFill="1" applyBorder="1" applyAlignment="1" applyProtection="1">
      <protection hidden="1"/>
    </xf>
    <xf numFmtId="0" fontId="36" fillId="0" borderId="0" xfId="0" applyFont="1" applyProtection="1">
      <protection hidden="1"/>
    </xf>
    <xf numFmtId="3" fontId="37" fillId="0" borderId="1" xfId="2" applyNumberFormat="1" applyFont="1" applyFill="1" applyBorder="1" applyProtection="1">
      <protection hidden="1"/>
    </xf>
    <xf numFmtId="10" fontId="24" fillId="0" borderId="1" xfId="0" applyNumberFormat="1" applyFont="1" applyFill="1" applyBorder="1" applyAlignment="1" applyProtection="1">
      <protection hidden="1"/>
    </xf>
    <xf numFmtId="10" fontId="37" fillId="0" borderId="1" xfId="0" applyNumberFormat="1" applyFont="1" applyFill="1" applyBorder="1" applyAlignment="1" applyProtection="1">
      <protection hidden="1"/>
    </xf>
    <xf numFmtId="0" fontId="37" fillId="0" borderId="0" xfId="0" applyNumberFormat="1" applyFont="1" applyFill="1" applyAlignment="1" applyProtection="1">
      <protection hidden="1"/>
    </xf>
    <xf numFmtId="0" fontId="24" fillId="0" borderId="0" xfId="0" applyFont="1" applyBorder="1" applyProtection="1">
      <protection hidden="1"/>
    </xf>
    <xf numFmtId="3" fontId="24" fillId="0" borderId="0" xfId="2" applyNumberFormat="1" applyFont="1" applyFill="1" applyBorder="1" applyProtection="1">
      <protection hidden="1"/>
    </xf>
    <xf numFmtId="10" fontId="24" fillId="0" borderId="0" xfId="0" applyNumberFormat="1" applyFont="1" applyFill="1" applyAlignment="1" applyProtection="1">
      <alignment horizontal="right"/>
      <protection hidden="1"/>
    </xf>
    <xf numFmtId="10" fontId="8" fillId="0" borderId="2" xfId="0" applyNumberFormat="1" applyFont="1" applyFill="1" applyBorder="1" applyAlignment="1" applyProtection="1">
      <protection hidden="1"/>
    </xf>
    <xf numFmtId="10" fontId="24" fillId="0" borderId="2" xfId="0" applyNumberFormat="1" applyFont="1" applyFill="1" applyBorder="1" applyAlignment="1" applyProtection="1">
      <protection hidden="1"/>
    </xf>
    <xf numFmtId="10" fontId="24" fillId="0" borderId="0" xfId="0" applyNumberFormat="1" applyFont="1" applyFill="1" applyBorder="1" applyAlignment="1" applyProtection="1">
      <alignment horizontal="right"/>
      <protection hidden="1"/>
    </xf>
    <xf numFmtId="10" fontId="8" fillId="0" borderId="0" xfId="0" applyNumberFormat="1" applyFont="1" applyFill="1" applyBorder="1" applyAlignment="1" applyProtection="1">
      <protection hidden="1"/>
    </xf>
    <xf numFmtId="10" fontId="34" fillId="0" borderId="0" xfId="0" applyNumberFormat="1" applyFont="1" applyFill="1" applyBorder="1" applyAlignment="1" applyProtection="1">
      <protection hidden="1"/>
    </xf>
    <xf numFmtId="3" fontId="14" fillId="0" borderId="0" xfId="2" applyNumberFormat="1" applyFont="1" applyFill="1" applyBorder="1" applyProtection="1">
      <protection hidden="1"/>
    </xf>
    <xf numFmtId="10" fontId="11" fillId="0" borderId="0" xfId="0" applyNumberFormat="1" applyFont="1" applyFill="1" applyBorder="1" applyAlignment="1" applyProtection="1">
      <alignment horizontal="right" wrapText="1"/>
      <protection hidden="1"/>
    </xf>
    <xf numFmtId="0" fontId="21" fillId="0" borderId="0" xfId="0" applyNumberFormat="1" applyFont="1" applyFill="1" applyBorder="1" applyAlignment="1" applyProtection="1">
      <alignment horizontal="center" wrapText="1"/>
      <protection hidden="1"/>
    </xf>
    <xf numFmtId="0" fontId="21" fillId="0" borderId="0" xfId="0" applyNumberFormat="1" applyFont="1" applyFill="1" applyAlignment="1" applyProtection="1">
      <alignment horizontal="left" vertical="top" wrapText="1"/>
      <protection hidden="1"/>
    </xf>
    <xf numFmtId="0" fontId="21" fillId="0" borderId="0" xfId="0" applyNumberFormat="1" applyFont="1" applyFill="1" applyAlignment="1" applyProtection="1">
      <alignment vertical="top" wrapText="1"/>
      <protection hidden="1"/>
    </xf>
    <xf numFmtId="49" fontId="18" fillId="0" borderId="0" xfId="0" applyNumberFormat="1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23" fillId="0" borderId="0" xfId="0" applyFont="1" applyBorder="1" applyAlignment="1" applyProtection="1">
      <alignment horizontal="right"/>
      <protection hidden="1"/>
    </xf>
    <xf numFmtId="10" fontId="40" fillId="0" borderId="1" xfId="0" applyNumberFormat="1" applyFont="1" applyFill="1" applyBorder="1" applyAlignment="1" applyProtection="1">
      <protection hidden="1"/>
    </xf>
    <xf numFmtId="0" fontId="11" fillId="0" borderId="0" xfId="0" applyNumberFormat="1" applyFont="1" applyFill="1" applyBorder="1" applyAlignment="1" applyProtection="1">
      <alignment horizontal="right" wrapText="1"/>
      <protection hidden="1"/>
    </xf>
    <xf numFmtId="3" fontId="18" fillId="0" borderId="0" xfId="0" applyNumberFormat="1" applyFont="1" applyProtection="1">
      <protection hidden="1"/>
    </xf>
    <xf numFmtId="0" fontId="14" fillId="0" borderId="0" xfId="0" applyFont="1" applyBorder="1" applyProtection="1">
      <protection hidden="1"/>
    </xf>
    <xf numFmtId="0" fontId="13" fillId="0" borderId="0" xfId="0" applyFont="1" applyBorder="1" applyProtection="1">
      <protection hidden="1"/>
    </xf>
    <xf numFmtId="0" fontId="0" fillId="0" borderId="0" xfId="0" applyFill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8" fillId="0" borderId="9" xfId="0" applyFont="1" applyBorder="1" applyProtection="1">
      <protection hidden="1"/>
    </xf>
    <xf numFmtId="0" fontId="18" fillId="0" borderId="10" xfId="0" applyFont="1" applyFill="1" applyBorder="1" applyAlignment="1" applyProtection="1">
      <alignment horizontal="right"/>
      <protection hidden="1"/>
    </xf>
    <xf numFmtId="0" fontId="18" fillId="0" borderId="10" xfId="0" applyFont="1" applyFill="1" applyBorder="1" applyProtection="1">
      <protection hidden="1"/>
    </xf>
    <xf numFmtId="0" fontId="18" fillId="0" borderId="11" xfId="0" applyFont="1" applyBorder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37" fontId="18" fillId="0" borderId="0" xfId="0" applyNumberFormat="1" applyFont="1" applyFill="1" applyBorder="1" applyProtection="1">
      <protection hidden="1"/>
    </xf>
    <xf numFmtId="0" fontId="13" fillId="0" borderId="12" xfId="0" applyFont="1" applyFill="1" applyBorder="1" applyAlignment="1" applyProtection="1">
      <alignment horizontal="right"/>
      <protection hidden="1"/>
    </xf>
    <xf numFmtId="0" fontId="13" fillId="0" borderId="12" xfId="0" applyFont="1" applyFill="1" applyBorder="1" applyProtection="1">
      <protection hidden="1"/>
    </xf>
    <xf numFmtId="37" fontId="13" fillId="0" borderId="12" xfId="0" applyNumberFormat="1" applyFont="1" applyFill="1" applyBorder="1" applyProtection="1">
      <protection hidden="1"/>
    </xf>
    <xf numFmtId="0" fontId="18" fillId="0" borderId="13" xfId="0" applyFont="1" applyFill="1" applyBorder="1" applyProtection="1">
      <protection hidden="1"/>
    </xf>
    <xf numFmtId="0" fontId="13" fillId="0" borderId="14" xfId="0" applyFont="1" applyFill="1" applyBorder="1" applyAlignment="1" applyProtection="1">
      <alignment horizontal="right"/>
      <protection hidden="1"/>
    </xf>
    <xf numFmtId="0" fontId="13" fillId="0" borderId="14" xfId="0" applyFont="1" applyFill="1" applyBorder="1" applyProtection="1">
      <protection hidden="1"/>
    </xf>
    <xf numFmtId="3" fontId="13" fillId="0" borderId="14" xfId="0" applyNumberFormat="1" applyFont="1" applyFill="1" applyBorder="1" applyProtection="1">
      <protection hidden="1"/>
    </xf>
    <xf numFmtId="3" fontId="18" fillId="2" borderId="0" xfId="0" applyNumberFormat="1" applyFont="1" applyFill="1" applyAlignment="1" applyProtection="1">
      <alignment horizontal="right"/>
      <protection hidden="1"/>
    </xf>
    <xf numFmtId="0" fontId="18" fillId="0" borderId="2" xfId="0" applyFont="1" applyBorder="1" applyProtection="1">
      <protection hidden="1"/>
    </xf>
    <xf numFmtId="0" fontId="26" fillId="2" borderId="0" xfId="0" applyFont="1" applyFill="1" applyProtection="1">
      <protection hidden="1"/>
    </xf>
    <xf numFmtId="38" fontId="27" fillId="0" borderId="0" xfId="0" applyNumberFormat="1" applyFont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Alignment="1" applyProtection="1">
      <protection hidden="1"/>
    </xf>
    <xf numFmtId="0" fontId="18" fillId="0" borderId="0" xfId="0" applyNumberFormat="1" applyFont="1" applyFill="1" applyAlignment="1" applyProtection="1">
      <protection hidden="1"/>
    </xf>
    <xf numFmtId="0" fontId="13" fillId="0" borderId="0" xfId="0" applyNumberFormat="1" applyFont="1" applyFill="1" applyBorder="1" applyAlignment="1" applyProtection="1">
      <alignment vertical="top"/>
      <protection hidden="1"/>
    </xf>
    <xf numFmtId="0" fontId="13" fillId="0" borderId="4" xfId="0" applyNumberFormat="1" applyFont="1" applyFill="1" applyBorder="1" applyAlignment="1" applyProtection="1">
      <alignment vertical="top"/>
      <protection hidden="1"/>
    </xf>
    <xf numFmtId="0" fontId="6" fillId="0" borderId="0" xfId="0" applyNumberFormat="1" applyFont="1" applyFill="1" applyAlignment="1" applyProtection="1">
      <alignment wrapText="1"/>
      <protection hidden="1"/>
    </xf>
    <xf numFmtId="37" fontId="18" fillId="0" borderId="0" xfId="0" applyNumberFormat="1" applyFont="1" applyAlignment="1" applyProtection="1">
      <alignment horizontal="right"/>
      <protection hidden="1"/>
    </xf>
    <xf numFmtId="0" fontId="13" fillId="0" borderId="4" xfId="0" applyNumberFormat="1" applyFont="1" applyFill="1" applyBorder="1" applyAlignment="1" applyProtection="1">
      <protection hidden="1"/>
    </xf>
    <xf numFmtId="37" fontId="13" fillId="0" borderId="1" xfId="0" applyNumberFormat="1" applyFont="1" applyBorder="1" applyAlignment="1" applyProtection="1">
      <alignment horizontal="right"/>
      <protection hidden="1"/>
    </xf>
    <xf numFmtId="0" fontId="10" fillId="0" borderId="0" xfId="0" applyNumberFormat="1" applyFont="1" applyFill="1" applyAlignment="1" applyProtection="1">
      <alignment wrapText="1"/>
      <protection hidden="1"/>
    </xf>
    <xf numFmtId="0" fontId="39" fillId="0" borderId="0" xfId="0" applyNumberFormat="1" applyFont="1" applyFill="1" applyAlignment="1" applyProtection="1">
      <alignment horizontal="left" wrapText="1"/>
      <protection hidden="1"/>
    </xf>
    <xf numFmtId="0" fontId="13" fillId="0" borderId="4" xfId="0" applyFont="1" applyBorder="1" applyProtection="1">
      <protection hidden="1"/>
    </xf>
    <xf numFmtId="165" fontId="41" fillId="0" borderId="1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top"/>
      <protection hidden="1"/>
    </xf>
    <xf numFmtId="4" fontId="20" fillId="0" borderId="3" xfId="0" applyNumberFormat="1" applyFont="1" applyFill="1" applyBorder="1" applyAlignment="1" applyProtection="1">
      <alignment horizontal="center"/>
      <protection hidden="1"/>
    </xf>
    <xf numFmtId="10" fontId="20" fillId="0" borderId="3" xfId="0" applyNumberFormat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center"/>
      <protection hidden="1"/>
    </xf>
    <xf numFmtId="10" fontId="20" fillId="0" borderId="1" xfId="0" applyNumberFormat="1" applyFont="1" applyBorder="1" applyAlignment="1" applyProtection="1">
      <alignment horizontal="center" vertical="center"/>
      <protection hidden="1"/>
    </xf>
    <xf numFmtId="0" fontId="15" fillId="5" borderId="3" xfId="0" applyFont="1" applyFill="1" applyBorder="1" applyProtection="1">
      <protection hidden="1"/>
    </xf>
    <xf numFmtId="0" fontId="18" fillId="5" borderId="0" xfId="0" applyFont="1" applyFill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5" fillId="5" borderId="1" xfId="0" applyFont="1" applyFill="1" applyBorder="1" applyProtection="1">
      <protection hidden="1"/>
    </xf>
    <xf numFmtId="0" fontId="18" fillId="5" borderId="1" xfId="0" applyFont="1" applyFill="1" applyBorder="1" applyProtection="1">
      <protection hidden="1"/>
    </xf>
    <xf numFmtId="0" fontId="18" fillId="0" borderId="15" xfId="0" applyFont="1" applyBorder="1" applyProtection="1">
      <protection hidden="1"/>
    </xf>
    <xf numFmtId="0" fontId="3" fillId="0" borderId="0" xfId="0" applyFont="1" applyFill="1" applyBorder="1"/>
    <xf numFmtId="0" fontId="3" fillId="2" borderId="0" xfId="0" applyFont="1" applyFill="1" applyBorder="1"/>
    <xf numFmtId="0" fontId="45" fillId="0" borderId="0" xfId="0" applyFont="1" applyFill="1" applyBorder="1" applyAlignment="1">
      <alignment vertical="center"/>
    </xf>
    <xf numFmtId="0" fontId="30" fillId="0" borderId="0" xfId="0" applyFont="1" applyFill="1"/>
    <xf numFmtId="0" fontId="0" fillId="8" borderId="0" xfId="0" applyFill="1"/>
    <xf numFmtId="0" fontId="0" fillId="8" borderId="11" xfId="0" applyFill="1" applyBorder="1"/>
    <xf numFmtId="0" fontId="0" fillId="8" borderId="0" xfId="0" applyFill="1" applyBorder="1"/>
    <xf numFmtId="0" fontId="0" fillId="8" borderId="16" xfId="0" applyFill="1" applyBorder="1"/>
    <xf numFmtId="0" fontId="3" fillId="0" borderId="0" xfId="0" applyFont="1" applyProtection="1">
      <protection hidden="1"/>
    </xf>
    <xf numFmtId="0" fontId="3" fillId="0" borderId="3" xfId="0" applyFont="1" applyBorder="1" applyProtection="1">
      <protection hidden="1"/>
    </xf>
    <xf numFmtId="3" fontId="16" fillId="6" borderId="1" xfId="2" applyNumberFormat="1" applyFont="1" applyFill="1" applyBorder="1" applyProtection="1">
      <protection locked="0" hidden="1"/>
    </xf>
    <xf numFmtId="0" fontId="3" fillId="0" borderId="0" xfId="0" applyFont="1" applyBorder="1" applyProtection="1">
      <protection hidden="1"/>
    </xf>
    <xf numFmtId="0" fontId="3" fillId="0" borderId="17" xfId="0" applyFont="1" applyBorder="1" applyProtection="1">
      <protection hidden="1"/>
    </xf>
    <xf numFmtId="3" fontId="16" fillId="0" borderId="0" xfId="2" applyNumberFormat="1" applyFont="1" applyAlignment="1" applyProtection="1">
      <alignment horizontal="right"/>
      <protection hidden="1"/>
    </xf>
    <xf numFmtId="0" fontId="5" fillId="0" borderId="4" xfId="0" applyFont="1" applyBorder="1" applyProtection="1">
      <protection hidden="1"/>
    </xf>
    <xf numFmtId="3" fontId="3" fillId="0" borderId="0" xfId="0" applyNumberFormat="1" applyFont="1" applyAlignment="1" applyProtection="1">
      <alignment horizontal="right"/>
      <protection hidden="1"/>
    </xf>
    <xf numFmtId="3" fontId="16" fillId="0" borderId="0" xfId="2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23" fillId="0" borderId="4" xfId="0" applyFont="1" applyBorder="1" applyProtection="1">
      <protection hidden="1"/>
    </xf>
    <xf numFmtId="0" fontId="23" fillId="0" borderId="2" xfId="0" applyFont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3" fontId="13" fillId="0" borderId="1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6" fillId="3" borderId="18" xfId="1" applyFont="1" applyFill="1" applyBorder="1" applyAlignment="1" applyProtection="1">
      <alignment horizontal="center" vertical="center"/>
      <protection hidden="1"/>
    </xf>
    <xf numFmtId="0" fontId="13" fillId="8" borderId="0" xfId="0" applyNumberFormat="1" applyFont="1" applyFill="1" applyBorder="1" applyAlignment="1" applyProtection="1">
      <protection hidden="1"/>
    </xf>
    <xf numFmtId="0" fontId="10" fillId="8" borderId="0" xfId="0" applyNumberFormat="1" applyFont="1" applyFill="1" applyBorder="1" applyAlignment="1" applyProtection="1">
      <alignment wrapText="1"/>
      <protection hidden="1"/>
    </xf>
    <xf numFmtId="0" fontId="10" fillId="8" borderId="0" xfId="0" applyNumberFormat="1" applyFont="1" applyFill="1" applyBorder="1" applyAlignment="1" applyProtection="1">
      <alignment horizontal="left" wrapText="1"/>
      <protection hidden="1"/>
    </xf>
    <xf numFmtId="0" fontId="5" fillId="5" borderId="4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Border="1" applyProtection="1">
      <protection hidden="1"/>
    </xf>
    <xf numFmtId="3" fontId="8" fillId="0" borderId="3" xfId="2" applyNumberFormat="1" applyFont="1" applyFill="1" applyBorder="1" applyProtection="1">
      <protection hidden="1"/>
    </xf>
    <xf numFmtId="0" fontId="8" fillId="0" borderId="2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8" fillId="0" borderId="3" xfId="0" applyNumberFormat="1" applyFont="1" applyFill="1" applyBorder="1" applyAlignment="1" applyProtection="1">
      <protection hidden="1"/>
    </xf>
    <xf numFmtId="10" fontId="24" fillId="0" borderId="1" xfId="0" applyNumberFormat="1" applyFont="1" applyFill="1" applyBorder="1" applyAlignment="1" applyProtection="1">
      <alignment horizontal="right"/>
      <protection hidden="1"/>
    </xf>
    <xf numFmtId="10" fontId="8" fillId="0" borderId="1" xfId="0" applyNumberFormat="1" applyFont="1" applyFill="1" applyBorder="1" applyAlignment="1" applyProtection="1">
      <alignment horizontal="right"/>
      <protection hidden="1"/>
    </xf>
    <xf numFmtId="10" fontId="48" fillId="0" borderId="1" xfId="0" applyNumberFormat="1" applyFont="1" applyFill="1" applyBorder="1" applyAlignment="1" applyProtection="1">
      <protection hidden="1"/>
    </xf>
    <xf numFmtId="0" fontId="29" fillId="8" borderId="0" xfId="0" applyFont="1" applyFill="1" applyBorder="1" applyAlignment="1" applyProtection="1">
      <alignment horizontal="center" vertical="top" wrapText="1"/>
      <protection hidden="1"/>
    </xf>
    <xf numFmtId="165" fontId="41" fillId="8" borderId="0" xfId="0" applyNumberFormat="1" applyFont="1" applyFill="1" applyBorder="1" applyAlignment="1" applyProtection="1">
      <alignment horizontal="center"/>
      <protection hidden="1"/>
    </xf>
    <xf numFmtId="3" fontId="13" fillId="8" borderId="0" xfId="2" applyNumberFormat="1" applyFont="1" applyFill="1" applyBorder="1" applyProtection="1">
      <protection hidden="1"/>
    </xf>
    <xf numFmtId="3" fontId="8" fillId="8" borderId="0" xfId="2" applyNumberFormat="1" applyFont="1" applyFill="1" applyBorder="1" applyProtection="1">
      <protection hidden="1"/>
    </xf>
    <xf numFmtId="0" fontId="15" fillId="8" borderId="0" xfId="0" applyFont="1" applyFill="1" applyProtection="1">
      <protection hidden="1"/>
    </xf>
    <xf numFmtId="3" fontId="24" fillId="8" borderId="0" xfId="2" applyNumberFormat="1" applyFont="1" applyFill="1" applyBorder="1" applyProtection="1">
      <protection hidden="1"/>
    </xf>
    <xf numFmtId="0" fontId="18" fillId="8" borderId="0" xfId="0" applyFont="1" applyFill="1" applyProtection="1">
      <protection hidden="1"/>
    </xf>
    <xf numFmtId="0" fontId="18" fillId="8" borderId="0" xfId="0" applyFont="1" applyFill="1" applyBorder="1" applyProtection="1">
      <protection hidden="1"/>
    </xf>
    <xf numFmtId="0" fontId="18" fillId="8" borderId="20" xfId="0" applyFont="1" applyFill="1" applyBorder="1" applyProtection="1">
      <protection hidden="1"/>
    </xf>
    <xf numFmtId="37" fontId="18" fillId="8" borderId="16" xfId="0" applyNumberFormat="1" applyFont="1" applyFill="1" applyBorder="1" applyProtection="1">
      <protection hidden="1"/>
    </xf>
    <xf numFmtId="37" fontId="13" fillId="8" borderId="16" xfId="0" applyNumberFormat="1" applyFont="1" applyFill="1" applyBorder="1" applyProtection="1">
      <protection hidden="1"/>
    </xf>
    <xf numFmtId="3" fontId="13" fillId="8" borderId="21" xfId="0" applyNumberFormat="1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10" fontId="2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0" fillId="0" borderId="0" xfId="0" applyFont="1" applyBorder="1" applyAlignment="1" applyProtection="1">
      <alignment vertical="top"/>
      <protection hidden="1"/>
    </xf>
    <xf numFmtId="0" fontId="13" fillId="8" borderId="0" xfId="0" applyFont="1" applyFill="1" applyAlignment="1">
      <alignment vertical="center"/>
    </xf>
    <xf numFmtId="0" fontId="22" fillId="8" borderId="23" xfId="0" applyFont="1" applyFill="1" applyBorder="1" applyAlignment="1">
      <alignment vertical="center"/>
    </xf>
    <xf numFmtId="0" fontId="30" fillId="8" borderId="24" xfId="0" applyFont="1" applyFill="1" applyBorder="1"/>
    <xf numFmtId="0" fontId="22" fillId="8" borderId="24" xfId="0" applyFont="1" applyFill="1" applyBorder="1" applyAlignment="1">
      <alignment vertical="center"/>
    </xf>
    <xf numFmtId="0" fontId="22" fillId="8" borderId="24" xfId="0" applyFont="1" applyFill="1" applyBorder="1" applyAlignment="1">
      <alignment horizontal="right" vertical="center"/>
    </xf>
    <xf numFmtId="0" fontId="56" fillId="8" borderId="24" xfId="0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11" fillId="10" borderId="18" xfId="1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>
      <alignment vertical="center"/>
    </xf>
    <xf numFmtId="0" fontId="13" fillId="8" borderId="20" xfId="0" applyFont="1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21" xfId="0" applyFill="1" applyBorder="1"/>
    <xf numFmtId="0" fontId="20" fillId="8" borderId="1" xfId="0" applyFont="1" applyFill="1" applyBorder="1" applyAlignment="1" applyProtection="1">
      <alignment vertical="top"/>
      <protection hidden="1"/>
    </xf>
    <xf numFmtId="0" fontId="20" fillId="8" borderId="1" xfId="0" applyFont="1" applyFill="1" applyBorder="1" applyAlignment="1" applyProtection="1">
      <alignment vertical="top" wrapText="1"/>
      <protection hidden="1"/>
    </xf>
    <xf numFmtId="1" fontId="20" fillId="8" borderId="3" xfId="0" applyNumberFormat="1" applyFont="1" applyFill="1" applyBorder="1" applyAlignment="1" applyProtection="1">
      <alignment horizontal="center"/>
      <protection hidden="1"/>
    </xf>
    <xf numFmtId="1" fontId="20" fillId="8" borderId="3" xfId="0" applyNumberFormat="1" applyFont="1" applyFill="1" applyBorder="1" applyAlignment="1" applyProtection="1">
      <alignment horizontal="center" vertical="center"/>
      <protection hidden="1"/>
    </xf>
    <xf numFmtId="1" fontId="20" fillId="8" borderId="1" xfId="0" applyNumberFormat="1" applyFont="1" applyFill="1" applyBorder="1" applyAlignment="1" applyProtection="1">
      <alignment horizontal="center"/>
      <protection hidden="1"/>
    </xf>
    <xf numFmtId="0" fontId="5" fillId="0" borderId="9" xfId="0" applyFont="1" applyFill="1" applyBorder="1" applyProtection="1">
      <protection hidden="1"/>
    </xf>
    <xf numFmtId="0" fontId="5" fillId="0" borderId="10" xfId="0" applyFont="1" applyFill="1" applyBorder="1" applyProtection="1">
      <protection hidden="1"/>
    </xf>
    <xf numFmtId="0" fontId="5" fillId="0" borderId="20" xfId="0" applyFont="1" applyFill="1" applyBorder="1" applyProtection="1">
      <protection hidden="1"/>
    </xf>
    <xf numFmtId="0" fontId="20" fillId="8" borderId="1" xfId="0" applyFont="1" applyFill="1" applyBorder="1" applyProtection="1">
      <protection hidden="1"/>
    </xf>
    <xf numFmtId="0" fontId="16" fillId="8" borderId="1" xfId="0" applyFont="1" applyFill="1" applyBorder="1" applyProtection="1">
      <protection hidden="1"/>
    </xf>
    <xf numFmtId="4" fontId="20" fillId="8" borderId="1" xfId="0" applyNumberFormat="1" applyFont="1" applyFill="1" applyBorder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6" fillId="0" borderId="25" xfId="0" applyFon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11" xfId="0" applyFont="1" applyBorder="1" applyProtection="1">
      <protection hidden="1"/>
    </xf>
    <xf numFmtId="0" fontId="0" fillId="0" borderId="16" xfId="0" applyBorder="1" applyProtection="1">
      <protection hidden="1"/>
    </xf>
    <xf numFmtId="0" fontId="20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21" xfId="0" applyBorder="1" applyProtection="1"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Protection="1">
      <protection hidden="1"/>
    </xf>
    <xf numFmtId="0" fontId="30" fillId="5" borderId="1" xfId="0" applyFont="1" applyFill="1" applyBorder="1" applyProtection="1">
      <protection hidden="1"/>
    </xf>
    <xf numFmtId="3" fontId="29" fillId="5" borderId="1" xfId="2" applyNumberFormat="1" applyFont="1" applyFill="1" applyBorder="1" applyProtection="1">
      <protection hidden="1"/>
    </xf>
    <xf numFmtId="0" fontId="5" fillId="8" borderId="4" xfId="0" applyFont="1" applyFill="1" applyBorder="1" applyProtection="1">
      <protection hidden="1"/>
    </xf>
    <xf numFmtId="0" fontId="3" fillId="8" borderId="4" xfId="0" applyFont="1" applyFill="1" applyBorder="1" applyProtection="1">
      <protection hidden="1"/>
    </xf>
    <xf numFmtId="3" fontId="5" fillId="8" borderId="4" xfId="2" applyNumberFormat="1" applyFont="1" applyFill="1" applyBorder="1" applyProtection="1">
      <protection hidden="1"/>
    </xf>
    <xf numFmtId="0" fontId="5" fillId="0" borderId="28" xfId="0" applyFont="1" applyBorder="1" applyAlignment="1" applyProtection="1">
      <alignment horizontal="center"/>
      <protection hidden="1"/>
    </xf>
    <xf numFmtId="3" fontId="3" fillId="0" borderId="28" xfId="2" applyNumberFormat="1" applyFont="1" applyFill="1" applyBorder="1" applyProtection="1"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5" fillId="11" borderId="1" xfId="0" applyFont="1" applyFill="1" applyBorder="1" applyAlignment="1" applyProtection="1">
      <alignment horizontal="right"/>
      <protection hidden="1"/>
    </xf>
    <xf numFmtId="3" fontId="5" fillId="11" borderId="1" xfId="2" applyNumberFormat="1" applyFont="1" applyFill="1" applyBorder="1" applyProtection="1"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3" fontId="5" fillId="8" borderId="0" xfId="2" applyNumberFormat="1" applyFont="1" applyFill="1" applyBorder="1" applyProtection="1">
      <protection hidden="1"/>
    </xf>
    <xf numFmtId="0" fontId="5" fillId="0" borderId="29" xfId="0" applyFont="1" applyBorder="1" applyAlignment="1" applyProtection="1">
      <alignment horizontal="center"/>
      <protection hidden="1"/>
    </xf>
    <xf numFmtId="0" fontId="3" fillId="0" borderId="29" xfId="0" applyFont="1" applyBorder="1" applyProtection="1">
      <protection hidden="1"/>
    </xf>
    <xf numFmtId="3" fontId="3" fillId="0" borderId="1" xfId="2" applyNumberFormat="1" applyFont="1" applyFill="1" applyBorder="1" applyProtection="1"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3" fillId="0" borderId="1" xfId="0" applyFont="1" applyBorder="1" applyProtection="1">
      <protection hidden="1"/>
    </xf>
    <xf numFmtId="37" fontId="3" fillId="0" borderId="1" xfId="0" applyNumberFormat="1" applyFont="1" applyFill="1" applyBorder="1" applyProtection="1">
      <protection hidden="1"/>
    </xf>
    <xf numFmtId="3" fontId="18" fillId="0" borderId="0" xfId="0" applyNumberFormat="1" applyFont="1" applyFill="1" applyBorder="1" applyProtection="1">
      <protection hidden="1"/>
    </xf>
    <xf numFmtId="3" fontId="3" fillId="0" borderId="3" xfId="2" applyNumberFormat="1" applyFont="1" applyFill="1" applyBorder="1" applyProtection="1">
      <protection hidden="1"/>
    </xf>
    <xf numFmtId="3" fontId="20" fillId="8" borderId="3" xfId="0" applyNumberFormat="1" applyFont="1" applyFill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28" xfId="0" applyFont="1" applyBorder="1" applyProtection="1">
      <protection hidden="1"/>
    </xf>
    <xf numFmtId="0" fontId="15" fillId="0" borderId="22" xfId="0" applyFont="1" applyBorder="1" applyProtection="1">
      <protection hidden="1"/>
    </xf>
    <xf numFmtId="0" fontId="0" fillId="0" borderId="5" xfId="0" applyBorder="1" applyProtection="1">
      <protection hidden="1"/>
    </xf>
    <xf numFmtId="0" fontId="29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20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0" fontId="6" fillId="0" borderId="21" xfId="1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20" fillId="0" borderId="14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3" fontId="5" fillId="0" borderId="0" xfId="2" applyNumberFormat="1" applyFont="1" applyFill="1" applyBorder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0" fontId="20" fillId="8" borderId="0" xfId="0" applyFont="1" applyFill="1" applyBorder="1" applyAlignment="1" applyProtection="1">
      <alignment vertical="top"/>
      <protection hidden="1"/>
    </xf>
    <xf numFmtId="0" fontId="20" fillId="8" borderId="0" xfId="0" applyFont="1" applyFill="1" applyBorder="1" applyAlignment="1" applyProtection="1">
      <alignment vertical="top" wrapText="1"/>
      <protection hidden="1"/>
    </xf>
    <xf numFmtId="1" fontId="20" fillId="8" borderId="0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0" fontId="13" fillId="0" borderId="9" xfId="0" applyFont="1" applyFill="1" applyBorder="1" applyAlignment="1" applyProtection="1">
      <alignment horizontal="right" vertical="top" wrapText="1"/>
      <protection hidden="1"/>
    </xf>
    <xf numFmtId="0" fontId="13" fillId="0" borderId="10" xfId="0" applyFont="1" applyFill="1" applyBorder="1" applyAlignment="1" applyProtection="1">
      <alignment horizontal="righ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13" fillId="0" borderId="10" xfId="0" applyFont="1" applyFill="1" applyBorder="1" applyAlignment="1" applyProtection="1">
      <alignment horizontal="center" vertical="top" wrapText="1"/>
      <protection hidden="1"/>
    </xf>
    <xf numFmtId="0" fontId="18" fillId="0" borderId="11" xfId="0" applyFont="1" applyFill="1" applyBorder="1" applyAlignment="1" applyProtection="1">
      <alignment horizontal="right" vertical="top" wrapText="1"/>
      <protection hidden="1"/>
    </xf>
    <xf numFmtId="0" fontId="18" fillId="0" borderId="0" xfId="0" applyFont="1" applyFill="1" applyBorder="1" applyAlignment="1" applyProtection="1">
      <alignment horizontal="right" vertical="top" wrapText="1"/>
      <protection hidden="1"/>
    </xf>
    <xf numFmtId="0" fontId="18" fillId="0" borderId="0" xfId="0" applyFont="1" applyFill="1" applyBorder="1" applyAlignment="1" applyProtection="1">
      <alignment horizontal="left" vertical="top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13" fillId="0" borderId="11" xfId="0" applyFont="1" applyFill="1" applyBorder="1" applyAlignment="1" applyProtection="1">
      <alignment horizontal="right" vertical="top" wrapText="1"/>
      <protection hidden="1"/>
    </xf>
    <xf numFmtId="0" fontId="13" fillId="0" borderId="0" xfId="0" applyFont="1" applyFill="1" applyBorder="1" applyAlignment="1" applyProtection="1">
      <alignment horizontal="right" vertical="top" wrapText="1"/>
      <protection hidden="1"/>
    </xf>
    <xf numFmtId="0" fontId="13" fillId="0" borderId="11" xfId="0" applyFont="1" applyFill="1" applyBorder="1" applyAlignment="1" applyProtection="1">
      <alignment horizontal="center" vertical="top" wrapText="1"/>
      <protection hidden="1"/>
    </xf>
    <xf numFmtId="0" fontId="13" fillId="0" borderId="13" xfId="0" applyFont="1" applyFill="1" applyBorder="1" applyAlignment="1" applyProtection="1">
      <alignment horizontal="right" vertical="top" wrapText="1"/>
      <protection hidden="1"/>
    </xf>
    <xf numFmtId="0" fontId="13" fillId="0" borderId="14" xfId="0" applyFont="1" applyFill="1" applyBorder="1" applyAlignment="1" applyProtection="1">
      <alignment horizontal="right" vertical="top" wrapText="1"/>
      <protection hidden="1"/>
    </xf>
    <xf numFmtId="0" fontId="18" fillId="0" borderId="14" xfId="0" applyFont="1" applyFill="1" applyBorder="1" applyAlignment="1" applyProtection="1">
      <alignment horizontal="left" vertical="top" wrapText="1"/>
      <protection hidden="1"/>
    </xf>
    <xf numFmtId="0" fontId="13" fillId="0" borderId="14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Fill="1" applyBorder="1" applyAlignment="1" applyProtection="1">
      <alignment vertical="top"/>
      <protection hidden="1"/>
    </xf>
    <xf numFmtId="0" fontId="59" fillId="0" borderId="0" xfId="0" applyFont="1" applyProtection="1">
      <protection hidden="1"/>
    </xf>
    <xf numFmtId="0" fontId="59" fillId="0" borderId="30" xfId="0" applyFont="1" applyBorder="1" applyProtection="1">
      <protection hidden="1"/>
    </xf>
    <xf numFmtId="0" fontId="59" fillId="0" borderId="17" xfId="0" applyFont="1" applyBorder="1" applyProtection="1">
      <protection hidden="1"/>
    </xf>
    <xf numFmtId="37" fontId="16" fillId="0" borderId="0" xfId="2" applyNumberFormat="1" applyFont="1" applyFill="1" applyBorder="1" applyAlignment="1" applyProtection="1">
      <alignment horizontal="right"/>
      <protection hidden="1"/>
    </xf>
    <xf numFmtId="0" fontId="18" fillId="8" borderId="15" xfId="0" applyFont="1" applyFill="1" applyBorder="1" applyProtection="1">
      <protection hidden="1"/>
    </xf>
    <xf numFmtId="0" fontId="18" fillId="0" borderId="7" xfId="0" applyFont="1" applyBorder="1" applyProtection="1">
      <protection hidden="1"/>
    </xf>
    <xf numFmtId="0" fontId="13" fillId="8" borderId="4" xfId="0" applyFont="1" applyFill="1" applyBorder="1" applyAlignment="1" applyProtection="1">
      <alignment vertical="center"/>
      <protection hidden="1"/>
    </xf>
    <xf numFmtId="0" fontId="13" fillId="8" borderId="3" xfId="0" applyFont="1" applyFill="1" applyBorder="1" applyAlignment="1" applyProtection="1">
      <alignment vertical="center"/>
      <protection hidden="1"/>
    </xf>
    <xf numFmtId="0" fontId="18" fillId="0" borderId="5" xfId="0" applyFont="1" applyBorder="1" applyProtection="1">
      <protection hidden="1"/>
    </xf>
    <xf numFmtId="0" fontId="0" fillId="0" borderId="17" xfId="0" applyBorder="1" applyProtection="1">
      <protection hidden="1"/>
    </xf>
    <xf numFmtId="0" fontId="59" fillId="0" borderId="0" xfId="0" applyFont="1" applyBorder="1" applyProtection="1">
      <protection hidden="1"/>
    </xf>
    <xf numFmtId="0" fontId="59" fillId="0" borderId="5" xfId="0" applyFont="1" applyBorder="1" applyProtection="1">
      <protection hidden="1"/>
    </xf>
    <xf numFmtId="0" fontId="18" fillId="0" borderId="8" xfId="0" applyFont="1" applyBorder="1" applyProtection="1">
      <protection hidden="1"/>
    </xf>
    <xf numFmtId="0" fontId="60" fillId="8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18" fillId="0" borderId="4" xfId="0" applyFont="1" applyBorder="1" applyProtection="1">
      <protection hidden="1"/>
    </xf>
    <xf numFmtId="0" fontId="61" fillId="8" borderId="3" xfId="0" applyFont="1" applyFill="1" applyBorder="1" applyAlignment="1" applyProtection="1">
      <alignment horizontal="center" vertical="center" wrapText="1"/>
      <protection hidden="1"/>
    </xf>
    <xf numFmtId="37" fontId="16" fillId="8" borderId="0" xfId="2" applyNumberFormat="1" applyFont="1" applyFill="1" applyBorder="1" applyAlignment="1" applyProtection="1">
      <alignment horizontal="right"/>
      <protection hidden="1"/>
    </xf>
    <xf numFmtId="37" fontId="13" fillId="12" borderId="1" xfId="2" applyNumberFormat="1" applyFont="1" applyFill="1" applyBorder="1" applyAlignment="1" applyProtection="1">
      <alignment horizontal="center" vertical="center"/>
      <protection hidden="1"/>
    </xf>
    <xf numFmtId="10" fontId="18" fillId="0" borderId="1" xfId="0" applyNumberFormat="1" applyFont="1" applyFill="1" applyBorder="1" applyAlignment="1" applyProtection="1">
      <alignment horizontal="right"/>
      <protection hidden="1"/>
    </xf>
    <xf numFmtId="10" fontId="47" fillId="0" borderId="1" xfId="0" applyNumberFormat="1" applyFont="1" applyFill="1" applyBorder="1" applyAlignment="1" applyProtection="1">
      <protection hidden="1"/>
    </xf>
    <xf numFmtId="10" fontId="43" fillId="0" borderId="1" xfId="0" applyNumberFormat="1" applyFont="1" applyFill="1" applyBorder="1" applyAlignment="1" applyProtection="1">
      <alignment vertical="center"/>
      <protection hidden="1"/>
    </xf>
    <xf numFmtId="37" fontId="18" fillId="8" borderId="0" xfId="2" applyNumberFormat="1" applyFont="1" applyFill="1" applyBorder="1" applyAlignment="1" applyProtection="1">
      <alignment horizontal="right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13" borderId="6" xfId="0" applyNumberFormat="1" applyFont="1" applyFill="1" applyBorder="1" applyAlignment="1" applyProtection="1">
      <alignment horizontal="left" vertical="top" wrapText="1"/>
      <protection hidden="1"/>
    </xf>
    <xf numFmtId="0" fontId="11" fillId="13" borderId="7" xfId="0" applyNumberFormat="1" applyFont="1" applyFill="1" applyBorder="1" applyAlignment="1" applyProtection="1">
      <alignment horizontal="left" vertical="top" wrapText="1"/>
      <protection hidden="1"/>
    </xf>
    <xf numFmtId="3" fontId="8" fillId="6" borderId="1" xfId="2" applyNumberFormat="1" applyFont="1" applyFill="1" applyBorder="1" applyAlignment="1" applyProtection="1">
      <alignment vertical="center"/>
      <protection locked="0" hidden="1"/>
    </xf>
    <xf numFmtId="37" fontId="8" fillId="0" borderId="1" xfId="2" applyNumberFormat="1" applyFont="1" applyFill="1" applyBorder="1" applyAlignment="1" applyProtection="1">
      <alignment horizontal="right" vertical="center"/>
      <protection hidden="1"/>
    </xf>
    <xf numFmtId="0" fontId="11" fillId="8" borderId="0" xfId="0" applyNumberFormat="1" applyFont="1" applyFill="1" applyBorder="1" applyAlignment="1" applyProtection="1">
      <alignment horizontal="right" vertical="top" wrapText="1"/>
      <protection hidden="1"/>
    </xf>
    <xf numFmtId="0" fontId="24" fillId="8" borderId="0" xfId="0" applyNumberFormat="1" applyFont="1" applyFill="1" applyBorder="1" applyAlignment="1" applyProtection="1">
      <protection hidden="1"/>
    </xf>
    <xf numFmtId="0" fontId="21" fillId="8" borderId="0" xfId="0" applyNumberFormat="1" applyFont="1" applyFill="1" applyBorder="1" applyAlignment="1" applyProtection="1">
      <alignment horizontal="left" vertical="top" wrapText="1"/>
      <protection hidden="1"/>
    </xf>
    <xf numFmtId="0" fontId="21" fillId="8" borderId="0" xfId="0" applyNumberFormat="1" applyFont="1" applyFill="1" applyAlignment="1" applyProtection="1">
      <alignment vertical="top" wrapText="1"/>
      <protection hidden="1"/>
    </xf>
    <xf numFmtId="0" fontId="28" fillId="8" borderId="0" xfId="0" applyFont="1" applyFill="1" applyProtection="1">
      <protection hidden="1"/>
    </xf>
    <xf numFmtId="0" fontId="24" fillId="0" borderId="0" xfId="0" applyNumberFormat="1" applyFont="1" applyFill="1" applyBorder="1" applyAlignment="1" applyProtection="1">
      <alignment horizontal="right"/>
      <protection hidden="1"/>
    </xf>
    <xf numFmtId="0" fontId="18" fillId="0" borderId="2" xfId="0" applyFont="1" applyBorder="1" applyAlignment="1" applyProtection="1">
      <protection hidden="1"/>
    </xf>
    <xf numFmtId="0" fontId="18" fillId="0" borderId="4" xfId="0" applyFont="1" applyBorder="1" applyAlignment="1" applyProtection="1">
      <protection hidden="1"/>
    </xf>
    <xf numFmtId="0" fontId="18" fillId="0" borderId="3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62" fillId="0" borderId="0" xfId="0" applyNumberFormat="1" applyFont="1" applyFill="1" applyBorder="1" applyAlignment="1" applyProtection="1">
      <alignment wrapText="1"/>
      <protection hidden="1"/>
    </xf>
    <xf numFmtId="0" fontId="62" fillId="0" borderId="29" xfId="0" applyNumberFormat="1" applyFont="1" applyFill="1" applyBorder="1" applyAlignment="1" applyProtection="1">
      <alignment wrapText="1"/>
      <protection hidden="1"/>
    </xf>
    <xf numFmtId="0" fontId="58" fillId="3" borderId="29" xfId="1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Protection="1">
      <protection hidden="1"/>
    </xf>
    <xf numFmtId="38" fontId="27" fillId="0" borderId="1" xfId="0" applyNumberFormat="1" applyFont="1" applyBorder="1" applyAlignment="1" applyProtection="1">
      <alignment horizontal="center"/>
      <protection hidden="1"/>
    </xf>
    <xf numFmtId="3" fontId="5" fillId="0" borderId="1" xfId="2" applyNumberFormat="1" applyFont="1" applyFill="1" applyBorder="1" applyProtection="1">
      <protection hidden="1"/>
    </xf>
    <xf numFmtId="38" fontId="27" fillId="0" borderId="0" xfId="0" applyNumberFormat="1" applyFont="1" applyBorder="1" applyAlignment="1" applyProtection="1">
      <alignment horizontal="center"/>
      <protection hidden="1"/>
    </xf>
    <xf numFmtId="0" fontId="54" fillId="0" borderId="0" xfId="1" applyFont="1" applyFill="1" applyBorder="1" applyAlignment="1" applyProtection="1">
      <alignment horizontal="center" vertical="center"/>
      <protection hidden="1"/>
    </xf>
    <xf numFmtId="10" fontId="40" fillId="0" borderId="1" xfId="0" applyNumberFormat="1" applyFont="1" applyFill="1" applyBorder="1" applyAlignment="1" applyProtection="1">
      <alignment horizontal="right"/>
      <protection hidden="1"/>
    </xf>
    <xf numFmtId="10" fontId="48" fillId="0" borderId="1" xfId="0" applyNumberFormat="1" applyFont="1" applyFill="1" applyBorder="1" applyAlignment="1" applyProtection="1">
      <alignment horizontal="right"/>
      <protection hidden="1"/>
    </xf>
    <xf numFmtId="0" fontId="6" fillId="3" borderId="30" xfId="1" applyFont="1" applyFill="1" applyBorder="1" applyAlignment="1" applyProtection="1">
      <alignment vertical="center"/>
      <protection hidden="1"/>
    </xf>
    <xf numFmtId="0" fontId="13" fillId="0" borderId="2" xfId="0" applyNumberFormat="1" applyFont="1" applyFill="1" applyBorder="1" applyAlignment="1" applyProtection="1">
      <alignment vertical="top"/>
      <protection hidden="1"/>
    </xf>
    <xf numFmtId="0" fontId="13" fillId="0" borderId="2" xfId="0" applyNumberFormat="1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wrapText="1"/>
      <protection hidden="1"/>
    </xf>
    <xf numFmtId="0" fontId="10" fillId="0" borderId="0" xfId="0" applyNumberFormat="1" applyFont="1" applyFill="1" applyBorder="1" applyAlignment="1" applyProtection="1">
      <alignment wrapText="1"/>
      <protection hidden="1"/>
    </xf>
    <xf numFmtId="0" fontId="63" fillId="0" borderId="0" xfId="0" applyFont="1" applyBorder="1" applyAlignment="1" applyProtection="1">
      <protection hidden="1"/>
    </xf>
    <xf numFmtId="0" fontId="64" fillId="0" borderId="6" xfId="0" applyFont="1" applyBorder="1" applyAlignment="1" applyProtection="1">
      <alignment horizontal="left"/>
      <protection hidden="1"/>
    </xf>
    <xf numFmtId="0" fontId="50" fillId="0" borderId="0" xfId="0" applyFont="1" applyBorder="1" applyProtection="1">
      <protection hidden="1"/>
    </xf>
    <xf numFmtId="0" fontId="59" fillId="0" borderId="0" xfId="0" applyFont="1" applyBorder="1" applyAlignment="1" applyProtection="1">
      <alignment horizontal="left"/>
      <protection hidden="1"/>
    </xf>
    <xf numFmtId="3" fontId="18" fillId="8" borderId="1" xfId="0" applyNumberFormat="1" applyFont="1" applyFill="1" applyBorder="1" applyProtection="1">
      <protection hidden="1"/>
    </xf>
    <xf numFmtId="0" fontId="59" fillId="0" borderId="8" xfId="0" applyFont="1" applyBorder="1" applyAlignment="1" applyProtection="1">
      <alignment horizontal="left"/>
      <protection hidden="1"/>
    </xf>
    <xf numFmtId="0" fontId="65" fillId="0" borderId="4" xfId="0" applyFont="1" applyBorder="1" applyAlignment="1" applyProtection="1">
      <alignment horizontal="left" vertical="center"/>
      <protection hidden="1"/>
    </xf>
    <xf numFmtId="3" fontId="13" fillId="8" borderId="1" xfId="0" applyNumberFormat="1" applyFont="1" applyFill="1" applyBorder="1" applyAlignment="1" applyProtection="1">
      <alignment vertical="center"/>
      <protection hidden="1"/>
    </xf>
    <xf numFmtId="0" fontId="66" fillId="0" borderId="2" xfId="0" applyFont="1" applyBorder="1" applyAlignment="1" applyProtection="1">
      <alignment horizontal="center" vertical="center"/>
      <protection hidden="1"/>
    </xf>
    <xf numFmtId="0" fontId="64" fillId="0" borderId="4" xfId="0" applyFont="1" applyBorder="1" applyAlignment="1" applyProtection="1">
      <alignment horizontal="left"/>
      <protection hidden="1"/>
    </xf>
    <xf numFmtId="0" fontId="59" fillId="0" borderId="0" xfId="0" applyFont="1" applyFill="1" applyBorder="1" applyAlignment="1" applyProtection="1">
      <alignment horizontal="justify"/>
      <protection hidden="1"/>
    </xf>
    <xf numFmtId="0" fontId="0" fillId="0" borderId="7" xfId="0" applyBorder="1" applyProtection="1">
      <protection hidden="1"/>
    </xf>
    <xf numFmtId="0" fontId="59" fillId="0" borderId="29" xfId="0" applyFont="1" applyBorder="1" applyAlignment="1" applyProtection="1">
      <alignment horizontal="right"/>
      <protection hidden="1"/>
    </xf>
    <xf numFmtId="0" fontId="59" fillId="0" borderId="28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 wrapText="1"/>
      <protection hidden="1"/>
    </xf>
    <xf numFmtId="0" fontId="59" fillId="0" borderId="1" xfId="0" applyFont="1" applyBorder="1" applyAlignment="1" applyProtection="1">
      <protection hidden="1"/>
    </xf>
    <xf numFmtId="0" fontId="59" fillId="0" borderId="0" xfId="0" applyFont="1" applyBorder="1" applyAlignment="1" applyProtection="1">
      <protection hidden="1"/>
    </xf>
    <xf numFmtId="0" fontId="50" fillId="0" borderId="0" xfId="0" applyFont="1" applyFill="1" applyBorder="1" applyProtection="1">
      <protection hidden="1"/>
    </xf>
    <xf numFmtId="3" fontId="3" fillId="0" borderId="0" xfId="2" applyNumberFormat="1" applyFont="1" applyFill="1" applyBorder="1" applyProtection="1">
      <protection hidden="1"/>
    </xf>
    <xf numFmtId="3" fontId="3" fillId="0" borderId="1" xfId="0" applyNumberFormat="1" applyFont="1" applyFill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5" fillId="0" borderId="1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30" fillId="0" borderId="0" xfId="0" applyFont="1" applyFill="1" applyBorder="1" applyProtection="1">
      <protection hidden="1"/>
    </xf>
    <xf numFmtId="0" fontId="22" fillId="0" borderId="23" xfId="0" applyFont="1" applyFill="1" applyBorder="1" applyAlignment="1" applyProtection="1">
      <alignment vertical="center"/>
      <protection hidden="1"/>
    </xf>
    <xf numFmtId="0" fontId="30" fillId="0" borderId="24" xfId="0" applyFont="1" applyFill="1" applyBorder="1" applyProtection="1">
      <protection hidden="1"/>
    </xf>
    <xf numFmtId="0" fontId="22" fillId="0" borderId="24" xfId="0" applyFont="1" applyFill="1" applyBorder="1" applyAlignment="1" applyProtection="1">
      <alignment vertical="center"/>
      <protection hidden="1"/>
    </xf>
    <xf numFmtId="0" fontId="56" fillId="0" borderId="24" xfId="0" applyFont="1" applyFill="1" applyBorder="1" applyAlignment="1" applyProtection="1">
      <alignment horizontal="right" vertical="center"/>
      <protection hidden="1"/>
    </xf>
    <xf numFmtId="0" fontId="22" fillId="0" borderId="19" xfId="0" applyFont="1" applyFill="1" applyBorder="1" applyAlignment="1" applyProtection="1">
      <alignment horizontal="right" vertical="center"/>
      <protection hidden="1"/>
    </xf>
    <xf numFmtId="0" fontId="22" fillId="0" borderId="19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4" fillId="0" borderId="23" xfId="0" applyFont="1" applyBorder="1" applyProtection="1">
      <protection hidden="1"/>
    </xf>
    <xf numFmtId="165" fontId="19" fillId="0" borderId="24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165" fontId="13" fillId="4" borderId="1" xfId="0" applyNumberFormat="1" applyFont="1" applyFill="1" applyBorder="1" applyAlignment="1" applyProtection="1">
      <alignment horizontal="center"/>
      <protection hidden="1"/>
    </xf>
    <xf numFmtId="0" fontId="22" fillId="0" borderId="24" xfId="0" applyFont="1" applyFill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13" fillId="0" borderId="1" xfId="0" applyFont="1" applyFill="1" applyBorder="1" applyAlignment="1" applyProtection="1">
      <alignment horizontal="right"/>
      <protection hidden="1"/>
    </xf>
    <xf numFmtId="0" fontId="18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right"/>
      <protection hidden="1"/>
    </xf>
    <xf numFmtId="0" fontId="58" fillId="0" borderId="6" xfId="0" applyFont="1" applyBorder="1" applyProtection="1">
      <protection hidden="1"/>
    </xf>
    <xf numFmtId="0" fontId="70" fillId="15" borderId="0" xfId="0" applyFont="1" applyFill="1" applyBorder="1"/>
    <xf numFmtId="0" fontId="0" fillId="15" borderId="0" xfId="0" applyFill="1" applyBorder="1"/>
    <xf numFmtId="0" fontId="6" fillId="16" borderId="1" xfId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vertical="top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71" fillId="0" borderId="0" xfId="0" applyFont="1" applyBorder="1" applyAlignment="1" applyProtection="1">
      <alignment horizontal="left" vertical="top" wrapText="1"/>
      <protection hidden="1"/>
    </xf>
    <xf numFmtId="0" fontId="29" fillId="0" borderId="0" xfId="0" applyFont="1" applyFill="1" applyBorder="1" applyAlignment="1" applyProtection="1">
      <alignment vertical="top" wrapText="1"/>
      <protection hidden="1"/>
    </xf>
    <xf numFmtId="0" fontId="59" fillId="8" borderId="0" xfId="0" applyFont="1" applyFill="1" applyBorder="1"/>
    <xf numFmtId="0" fontId="68" fillId="8" borderId="0" xfId="0" applyFont="1" applyFill="1" applyBorder="1" applyProtection="1">
      <protection hidden="1"/>
    </xf>
    <xf numFmtId="0" fontId="72" fillId="8" borderId="0" xfId="0" applyFont="1" applyFill="1" applyBorder="1" applyAlignment="1" applyProtection="1">
      <alignment vertical="top" wrapText="1"/>
      <protection hidden="1"/>
    </xf>
    <xf numFmtId="0" fontId="59" fillId="8" borderId="0" xfId="0" applyFont="1" applyFill="1" applyBorder="1" applyProtection="1">
      <protection hidden="1"/>
    </xf>
    <xf numFmtId="0" fontId="67" fillId="8" borderId="0" xfId="0" applyFont="1" applyFill="1" applyBorder="1" applyAlignment="1" applyProtection="1">
      <alignment vertical="top"/>
      <protection hidden="1"/>
    </xf>
    <xf numFmtId="0" fontId="67" fillId="8" borderId="0" xfId="0" applyFont="1" applyFill="1" applyBorder="1" applyProtection="1">
      <protection hidden="1"/>
    </xf>
    <xf numFmtId="165" fontId="58" fillId="8" borderId="0" xfId="2" applyNumberFormat="1" applyFont="1" applyFill="1" applyBorder="1" applyAlignment="1" applyProtection="1">
      <alignment horizontal="center"/>
      <protection hidden="1"/>
    </xf>
    <xf numFmtId="3" fontId="58" fillId="8" borderId="0" xfId="2" applyNumberFormat="1" applyFont="1" applyFill="1" applyBorder="1" applyProtection="1">
      <protection hidden="1"/>
    </xf>
    <xf numFmtId="3" fontId="73" fillId="8" borderId="0" xfId="2" applyNumberFormat="1" applyFont="1" applyFill="1" applyBorder="1" applyProtection="1">
      <protection hidden="1"/>
    </xf>
    <xf numFmtId="3" fontId="71" fillId="8" borderId="0" xfId="2" applyNumberFormat="1" applyFont="1" applyFill="1" applyBorder="1" applyProtection="1">
      <protection hidden="1"/>
    </xf>
    <xf numFmtId="3" fontId="59" fillId="8" borderId="0" xfId="0" applyNumberFormat="1" applyFont="1" applyFill="1" applyBorder="1" applyProtection="1">
      <protection hidden="1"/>
    </xf>
    <xf numFmtId="3" fontId="58" fillId="8" borderId="0" xfId="0" applyNumberFormat="1" applyFont="1" applyFill="1" applyBorder="1" applyProtection="1">
      <protection hidden="1"/>
    </xf>
    <xf numFmtId="49" fontId="67" fillId="8" borderId="0" xfId="0" applyNumberFormat="1" applyFont="1" applyFill="1" applyBorder="1" applyAlignment="1" applyProtection="1">
      <alignment vertical="top" wrapText="1"/>
      <protection hidden="1"/>
    </xf>
    <xf numFmtId="0" fontId="59" fillId="8" borderId="0" xfId="0" applyFont="1" applyFill="1" applyBorder="1" applyAlignment="1" applyProtection="1">
      <protection hidden="1"/>
    </xf>
    <xf numFmtId="0" fontId="74" fillId="8" borderId="1" xfId="0" applyFont="1" applyFill="1" applyBorder="1" applyAlignment="1" applyProtection="1">
      <protection hidden="1"/>
    </xf>
    <xf numFmtId="165" fontId="75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top"/>
      <protection hidden="1"/>
    </xf>
    <xf numFmtId="1" fontId="67" fillId="8" borderId="1" xfId="0" applyNumberFormat="1" applyFont="1" applyFill="1" applyBorder="1" applyAlignment="1" applyProtection="1">
      <alignment horizontal="center"/>
      <protection hidden="1"/>
    </xf>
    <xf numFmtId="0" fontId="59" fillId="8" borderId="1" xfId="0" applyFont="1" applyFill="1" applyBorder="1" applyProtection="1">
      <protection hidden="1"/>
    </xf>
    <xf numFmtId="0" fontId="67" fillId="8" borderId="1" xfId="0" applyFont="1" applyFill="1" applyBorder="1" applyProtection="1">
      <protection hidden="1"/>
    </xf>
    <xf numFmtId="4" fontId="67" fillId="8" borderId="1" xfId="0" applyNumberFormat="1" applyFont="1" applyFill="1" applyBorder="1" applyAlignment="1" applyProtection="1">
      <alignment horizontal="center"/>
      <protection hidden="1"/>
    </xf>
    <xf numFmtId="10" fontId="67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center"/>
      <protection hidden="1"/>
    </xf>
    <xf numFmtId="10" fontId="67" fillId="8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right"/>
      <protection hidden="1"/>
    </xf>
    <xf numFmtId="0" fontId="9" fillId="2" borderId="0" xfId="0" applyFont="1" applyFill="1" applyBorder="1" applyProtection="1">
      <protection hidden="1"/>
    </xf>
    <xf numFmtId="3" fontId="16" fillId="8" borderId="3" xfId="0" applyNumberFormat="1" applyFont="1" applyFill="1" applyBorder="1" applyProtection="1">
      <protection hidden="1"/>
    </xf>
    <xf numFmtId="0" fontId="0" fillId="8" borderId="0" xfId="0" applyFill="1" applyProtection="1">
      <protection hidden="1"/>
    </xf>
    <xf numFmtId="0" fontId="57" fillId="8" borderId="0" xfId="0" applyFont="1" applyFill="1" applyBorder="1" applyProtection="1">
      <protection hidden="1"/>
    </xf>
    <xf numFmtId="0" fontId="57" fillId="0" borderId="0" xfId="0" applyFont="1" applyBorder="1" applyProtection="1">
      <protection hidden="1"/>
    </xf>
    <xf numFmtId="0" fontId="57" fillId="0" borderId="0" xfId="0" applyFont="1" applyFill="1" applyProtection="1">
      <protection hidden="1"/>
    </xf>
    <xf numFmtId="0" fontId="57" fillId="0" borderId="0" xfId="0" applyFont="1" applyFill="1" applyBorder="1" applyProtection="1">
      <protection hidden="1"/>
    </xf>
    <xf numFmtId="165" fontId="2" fillId="6" borderId="1" xfId="0" applyNumberFormat="1" applyFont="1" applyFill="1" applyBorder="1" applyAlignment="1" applyProtection="1">
      <protection locked="0" hidden="1"/>
    </xf>
    <xf numFmtId="0" fontId="2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0" borderId="30" xfId="0" applyBorder="1" applyProtection="1"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13" fillId="8" borderId="0" xfId="0" applyFont="1" applyFill="1" applyBorder="1" applyProtection="1">
      <protection hidden="1"/>
    </xf>
    <xf numFmtId="3" fontId="16" fillId="6" borderId="3" xfId="2" applyNumberFormat="1" applyFont="1" applyFill="1" applyBorder="1" applyProtection="1">
      <protection locked="0" hidden="1"/>
    </xf>
    <xf numFmtId="0" fontId="50" fillId="0" borderId="5" xfId="0" applyFont="1" applyBorder="1" applyProtection="1">
      <protection hidden="1"/>
    </xf>
    <xf numFmtId="165" fontId="6" fillId="0" borderId="29" xfId="2" applyNumberFormat="1" applyFont="1" applyFill="1" applyBorder="1" applyAlignment="1" applyProtection="1">
      <alignment horizontal="center"/>
      <protection hidden="1"/>
    </xf>
    <xf numFmtId="3" fontId="16" fillId="8" borderId="3" xfId="0" applyNumberFormat="1" applyFont="1" applyFill="1" applyBorder="1" applyAlignment="1" applyProtection="1">
      <alignment vertical="center"/>
      <protection hidden="1"/>
    </xf>
    <xf numFmtId="37" fontId="16" fillId="0" borderId="5" xfId="2" applyNumberFormat="1" applyFont="1" applyFill="1" applyBorder="1" applyAlignment="1" applyProtection="1">
      <alignment horizontal="right"/>
      <protection hidden="1"/>
    </xf>
    <xf numFmtId="37" fontId="16" fillId="0" borderId="30" xfId="2" applyNumberFormat="1" applyFont="1" applyFill="1" applyBorder="1" applyAlignment="1" applyProtection="1">
      <alignment horizontal="right"/>
      <protection hidden="1"/>
    </xf>
    <xf numFmtId="3" fontId="16" fillId="8" borderId="0" xfId="2" applyNumberFormat="1" applyFont="1" applyFill="1" applyBorder="1" applyProtection="1">
      <protection hidden="1"/>
    </xf>
    <xf numFmtId="0" fontId="79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Protection="1">
      <protection hidden="1"/>
    </xf>
    <xf numFmtId="0" fontId="79" fillId="0" borderId="0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/>
      <protection hidden="1"/>
    </xf>
    <xf numFmtId="166" fontId="11" fillId="4" borderId="2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2" applyNumberFormat="1" applyFont="1" applyFill="1" applyBorder="1" applyAlignment="1" applyProtection="1">
      <alignment horizontal="center"/>
      <protection hidden="1"/>
    </xf>
    <xf numFmtId="0" fontId="33" fillId="0" borderId="0" xfId="0" applyFont="1"/>
    <xf numFmtId="0" fontId="58" fillId="3" borderId="1" xfId="1" applyFont="1" applyFill="1" applyBorder="1" applyAlignment="1" applyProtection="1">
      <alignment horizontal="center" vertical="center"/>
      <protection hidden="1"/>
    </xf>
    <xf numFmtId="0" fontId="56" fillId="0" borderId="24" xfId="0" applyFont="1" applyFill="1" applyBorder="1" applyAlignment="1" applyProtection="1">
      <alignment horizontal="center" vertical="center"/>
      <protection hidden="1"/>
    </xf>
    <xf numFmtId="0" fontId="58" fillId="3" borderId="18" xfId="1" applyFont="1" applyFill="1" applyBorder="1" applyAlignment="1" applyProtection="1">
      <alignment horizontal="center" vertical="center"/>
      <protection hidden="1"/>
    </xf>
    <xf numFmtId="37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76" fillId="8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vertical="center"/>
    </xf>
    <xf numFmtId="0" fontId="0" fillId="0" borderId="0" xfId="0" applyFill="1" applyBorder="1"/>
    <xf numFmtId="0" fontId="33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65" fontId="0" fillId="0" borderId="0" xfId="0" applyNumberFormat="1" applyFill="1" applyBorder="1" applyAlignment="1">
      <alignment horizontal="center"/>
    </xf>
    <xf numFmtId="0" fontId="56" fillId="0" borderId="19" xfId="0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Protection="1">
      <protection hidden="1"/>
    </xf>
    <xf numFmtId="0" fontId="17" fillId="0" borderId="0" xfId="1" applyFont="1" applyFill="1" applyBorder="1" applyAlignment="1" applyProtection="1">
      <alignment horizontal="left"/>
      <protection hidden="1"/>
    </xf>
    <xf numFmtId="0" fontId="56" fillId="0" borderId="0" xfId="0" applyFont="1" applyFill="1" applyBorder="1" applyAlignment="1" applyProtection="1">
      <alignment horizontal="center" vertical="center"/>
      <protection hidden="1"/>
    </xf>
    <xf numFmtId="0" fontId="56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4" fillId="12" borderId="23" xfId="0" applyFont="1" applyFill="1" applyBorder="1" applyProtection="1">
      <protection hidden="1"/>
    </xf>
    <xf numFmtId="165" fontId="19" fillId="12" borderId="24" xfId="0" applyNumberFormat="1" applyFont="1" applyFill="1" applyBorder="1" applyAlignment="1" applyProtection="1">
      <alignment horizontal="center"/>
      <protection hidden="1"/>
    </xf>
    <xf numFmtId="0" fontId="0" fillId="12" borderId="19" xfId="0" applyFill="1" applyBorder="1" applyProtection="1">
      <protection hidden="1"/>
    </xf>
    <xf numFmtId="0" fontId="25" fillId="0" borderId="0" xfId="0" applyFont="1" applyBorder="1" applyAlignment="1" applyProtection="1">
      <alignment horizontal="right" vertical="center" wrapText="1"/>
      <protection hidden="1"/>
    </xf>
    <xf numFmtId="0" fontId="0" fillId="0" borderId="8" xfId="0" applyBorder="1" applyProtection="1"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8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68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right"/>
      <protection hidden="1"/>
    </xf>
    <xf numFmtId="37" fontId="3" fillId="0" borderId="1" xfId="2" applyNumberFormat="1" applyFont="1" applyFill="1" applyBorder="1" applyAlignment="1" applyProtection="1">
      <alignment horizontal="right"/>
      <protection locked="0" hidden="1"/>
    </xf>
    <xf numFmtId="37" fontId="5" fillId="0" borderId="1" xfId="0" applyNumberFormat="1" applyFont="1" applyFill="1" applyBorder="1" applyAlignment="1" applyProtection="1">
      <alignment horizontal="right"/>
      <protection hidden="1"/>
    </xf>
    <xf numFmtId="37" fontId="5" fillId="0" borderId="1" xfId="2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Protection="1">
      <protection hidden="1"/>
    </xf>
    <xf numFmtId="168" fontId="5" fillId="0" borderId="1" xfId="2" applyNumberFormat="1" applyFont="1" applyFill="1" applyBorder="1" applyAlignment="1" applyProtection="1">
      <alignment horizontal="right"/>
      <protection hidden="1"/>
    </xf>
    <xf numFmtId="38" fontId="27" fillId="0" borderId="1" xfId="0" applyNumberFormat="1" applyFont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Protection="1">
      <protection hidden="1"/>
    </xf>
    <xf numFmtId="169" fontId="75" fillId="8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0" borderId="13" xfId="0" applyFont="1" applyBorder="1" applyAlignment="1" applyProtection="1">
      <alignment horizontal="right"/>
      <protection hidden="1"/>
    </xf>
    <xf numFmtId="0" fontId="31" fillId="0" borderId="13" xfId="0" applyFont="1" applyBorder="1" applyAlignment="1" applyProtection="1">
      <alignment horizontal="right"/>
      <protection hidden="1"/>
    </xf>
    <xf numFmtId="0" fontId="33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21" fillId="0" borderId="17" xfId="0" applyNumberFormat="1" applyFont="1" applyFill="1" applyBorder="1" applyAlignment="1" applyProtection="1">
      <alignment horizontal="center" wrapText="1"/>
      <protection hidden="1"/>
    </xf>
    <xf numFmtId="0" fontId="13" fillId="0" borderId="15" xfId="0" applyNumberFormat="1" applyFont="1" applyFill="1" applyBorder="1" applyAlignment="1" applyProtection="1">
      <alignment vertical="top"/>
      <protection hidden="1"/>
    </xf>
    <xf numFmtId="0" fontId="13" fillId="0" borderId="15" xfId="0" applyNumberFormat="1" applyFont="1" applyFill="1" applyBorder="1" applyAlignment="1" applyProtection="1">
      <protection hidden="1"/>
    </xf>
    <xf numFmtId="37" fontId="3" fillId="0" borderId="0" xfId="0" applyNumberFormat="1" applyFont="1" applyFill="1" applyBorder="1" applyAlignment="1" applyProtection="1">
      <alignment horizontal="right"/>
      <protection hidden="1"/>
    </xf>
    <xf numFmtId="0" fontId="39" fillId="0" borderId="0" xfId="0" applyNumberFormat="1" applyFont="1" applyFill="1" applyBorder="1" applyAlignment="1" applyProtection="1">
      <alignment horizontal="left" wrapText="1"/>
      <protection hidden="1"/>
    </xf>
    <xf numFmtId="0" fontId="24" fillId="0" borderId="3" xfId="0" applyNumberFormat="1" applyFont="1" applyFill="1" applyBorder="1" applyAlignment="1" applyProtection="1">
      <protection hidden="1"/>
    </xf>
    <xf numFmtId="0" fontId="21" fillId="0" borderId="5" xfId="0" applyNumberFormat="1" applyFont="1" applyFill="1" applyBorder="1" applyAlignment="1" applyProtection="1">
      <alignment horizontal="center" wrapText="1"/>
      <protection hidden="1"/>
    </xf>
    <xf numFmtId="0" fontId="11" fillId="0" borderId="5" xfId="0" applyNumberFormat="1" applyFont="1" applyFill="1" applyBorder="1" applyAlignment="1" applyProtection="1">
      <alignment horizontal="right" wrapText="1"/>
      <protection hidden="1"/>
    </xf>
    <xf numFmtId="0" fontId="24" fillId="0" borderId="5" xfId="0" applyNumberFormat="1" applyFont="1" applyFill="1" applyBorder="1" applyAlignment="1" applyProtection="1">
      <protection hidden="1"/>
    </xf>
    <xf numFmtId="0" fontId="11" fillId="0" borderId="5" xfId="0" applyNumberFormat="1" applyFont="1" applyFill="1" applyBorder="1" applyAlignment="1" applyProtection="1">
      <alignment horizontal="center" wrapText="1"/>
      <protection hidden="1"/>
    </xf>
    <xf numFmtId="0" fontId="24" fillId="0" borderId="30" xfId="0" applyNumberFormat="1" applyFont="1" applyFill="1" applyBorder="1" applyAlignment="1" applyProtection="1">
      <protection hidden="1"/>
    </xf>
    <xf numFmtId="0" fontId="24" fillId="0" borderId="17" xfId="0" applyNumberFormat="1" applyFont="1" applyFill="1" applyBorder="1" applyAlignment="1" applyProtection="1"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13" fillId="0" borderId="3" xfId="0" applyFont="1" applyBorder="1" applyAlignment="1" applyProtection="1">
      <alignment horizontal="right"/>
      <protection hidden="1"/>
    </xf>
    <xf numFmtId="0" fontId="11" fillId="0" borderId="6" xfId="0" applyNumberFormat="1" applyFont="1" applyFill="1" applyBorder="1" applyAlignment="1" applyProtection="1">
      <alignment horizontal="left" vertical="top" wrapText="1"/>
      <protection hidden="1"/>
    </xf>
    <xf numFmtId="0" fontId="11" fillId="0" borderId="7" xfId="0" applyNumberFormat="1" applyFont="1" applyFill="1" applyBorder="1" applyAlignment="1" applyProtection="1">
      <alignment horizontal="left" vertical="top" wrapText="1"/>
      <protection hidden="1"/>
    </xf>
    <xf numFmtId="37" fontId="13" fillId="0" borderId="1" xfId="2" applyNumberFormat="1" applyFont="1" applyFill="1" applyBorder="1" applyAlignment="1" applyProtection="1">
      <alignment horizontal="right"/>
      <protection hidden="1"/>
    </xf>
    <xf numFmtId="3" fontId="2" fillId="8" borderId="0" xfId="0" applyNumberFormat="1" applyFont="1" applyFill="1" applyBorder="1" applyProtection="1">
      <protection hidden="1"/>
    </xf>
    <xf numFmtId="37" fontId="2" fillId="0" borderId="1" xfId="2" applyNumberFormat="1" applyFont="1" applyFill="1" applyBorder="1" applyAlignment="1" applyProtection="1">
      <alignment horizontal="right"/>
      <protection hidden="1"/>
    </xf>
    <xf numFmtId="3" fontId="3" fillId="6" borderId="1" xfId="5" applyNumberFormat="1" applyFont="1" applyFill="1" applyBorder="1" applyAlignment="1" applyProtection="1">
      <alignment horizontal="right"/>
      <protection locked="0" hidden="1"/>
    </xf>
    <xf numFmtId="167" fontId="3" fillId="6" borderId="1" xfId="2" applyNumberFormat="1" applyFont="1" applyFill="1" applyBorder="1" applyAlignment="1" applyProtection="1">
      <alignment horizontal="right"/>
      <protection locked="0" hidden="1"/>
    </xf>
    <xf numFmtId="3" fontId="13" fillId="6" borderId="1" xfId="3" applyNumberFormat="1" applyFont="1" applyFill="1" applyBorder="1" applyProtection="1">
      <protection locked="0" hidden="1"/>
    </xf>
    <xf numFmtId="3" fontId="2" fillId="6" borderId="1" xfId="3" applyNumberFormat="1" applyFont="1" applyFill="1" applyBorder="1" applyProtection="1">
      <protection locked="0" hidden="1"/>
    </xf>
    <xf numFmtId="3" fontId="2" fillId="2" borderId="0" xfId="0" applyNumberFormat="1" applyFont="1" applyFill="1" applyAlignment="1" applyProtection="1">
      <alignment horizontal="right"/>
      <protection hidden="1"/>
    </xf>
    <xf numFmtId="3" fontId="2" fillId="6" borderId="1" xfId="2" applyNumberFormat="1" applyFont="1" applyFill="1" applyBorder="1" applyProtection="1">
      <protection locked="0" hidden="1"/>
    </xf>
    <xf numFmtId="3" fontId="2" fillId="0" borderId="1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3" fontId="2" fillId="0" borderId="0" xfId="2" applyNumberFormat="1" applyFont="1" applyFill="1" applyBorder="1" applyProtection="1">
      <protection hidden="1"/>
    </xf>
    <xf numFmtId="3" fontId="13" fillId="0" borderId="1" xfId="2" applyNumberFormat="1" applyFont="1" applyFill="1" applyBorder="1" applyProtection="1">
      <protection hidden="1"/>
    </xf>
    <xf numFmtId="0" fontId="11" fillId="0" borderId="6" xfId="0" applyNumberFormat="1" applyFont="1" applyFill="1" applyBorder="1" applyAlignment="1" applyProtection="1">
      <alignment horizontal="right" vertical="top" wrapText="1"/>
      <protection hidden="1"/>
    </xf>
    <xf numFmtId="0" fontId="11" fillId="0" borderId="7" xfId="0" applyNumberFormat="1" applyFont="1" applyFill="1" applyBorder="1" applyAlignment="1" applyProtection="1">
      <alignment horizontal="right" vertical="top" wrapText="1"/>
      <protection hidden="1"/>
    </xf>
    <xf numFmtId="0" fontId="24" fillId="0" borderId="8" xfId="0" applyNumberFormat="1" applyFont="1" applyFill="1" applyBorder="1" applyAlignment="1" applyProtection="1">
      <protection hidden="1"/>
    </xf>
    <xf numFmtId="3" fontId="14" fillId="0" borderId="3" xfId="2" applyNumberFormat="1" applyFont="1" applyFill="1" applyBorder="1" applyProtection="1">
      <protection hidden="1"/>
    </xf>
    <xf numFmtId="3" fontId="13" fillId="6" borderId="1" xfId="2" applyNumberFormat="1" applyFont="1" applyFill="1" applyBorder="1" applyProtection="1">
      <protection locked="0" hidden="1"/>
    </xf>
    <xf numFmtId="3" fontId="2" fillId="0" borderId="1" xfId="0" applyNumberFormat="1" applyFont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21" fillId="0" borderId="5" xfId="0" applyNumberFormat="1" applyFont="1" applyFill="1" applyBorder="1" applyAlignment="1" applyProtection="1">
      <alignment vertical="top" wrapText="1"/>
      <protection hidden="1"/>
    </xf>
    <xf numFmtId="0" fontId="21" fillId="0" borderId="30" xfId="0" applyNumberFormat="1" applyFont="1" applyFill="1" applyBorder="1" applyAlignment="1" applyProtection="1">
      <alignment vertical="top" wrapText="1"/>
      <protection hidden="1"/>
    </xf>
    <xf numFmtId="0" fontId="21" fillId="0" borderId="8" xfId="0" applyNumberFormat="1" applyFont="1" applyFill="1" applyBorder="1" applyAlignment="1" applyProtection="1">
      <alignment vertical="top" wrapText="1"/>
      <protection hidden="1"/>
    </xf>
    <xf numFmtId="0" fontId="21" fillId="0" borderId="31" xfId="0" applyNumberFormat="1" applyFont="1" applyFill="1" applyBorder="1" applyAlignment="1" applyProtection="1">
      <alignment vertical="top" wrapText="1"/>
      <protection hidden="1"/>
    </xf>
    <xf numFmtId="0" fontId="11" fillId="0" borderId="0" xfId="0" applyNumberFormat="1" applyFont="1" applyFill="1" applyBorder="1" applyAlignment="1" applyProtection="1">
      <alignment wrapText="1"/>
      <protection hidden="1"/>
    </xf>
    <xf numFmtId="0" fontId="6" fillId="3" borderId="29" xfId="1" applyFont="1" applyFill="1" applyBorder="1" applyAlignment="1" applyProtection="1">
      <alignment horizontal="center" vertical="center"/>
      <protection hidden="1"/>
    </xf>
    <xf numFmtId="3" fontId="13" fillId="5" borderId="1" xfId="2" applyNumberFormat="1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18" fillId="0" borderId="0" xfId="0" applyFont="1" applyFill="1" applyBorder="1" applyAlignment="1" applyProtection="1">
      <alignment wrapText="1"/>
      <protection hidden="1"/>
    </xf>
    <xf numFmtId="0" fontId="18" fillId="0" borderId="0" xfId="0" applyFont="1" applyFill="1" applyBorder="1" applyAlignment="1" applyProtection="1">
      <alignment horizontal="left" wrapText="1"/>
      <protection hidden="1"/>
    </xf>
    <xf numFmtId="0" fontId="59" fillId="0" borderId="0" xfId="0" applyFont="1" applyFill="1"/>
    <xf numFmtId="0" fontId="30" fillId="18" borderId="23" xfId="0" applyFont="1" applyFill="1" applyBorder="1"/>
    <xf numFmtId="0" fontId="22" fillId="18" borderId="24" xfId="0" applyFont="1" applyFill="1" applyBorder="1" applyAlignment="1">
      <alignment vertical="center"/>
    </xf>
    <xf numFmtId="0" fontId="30" fillId="18" borderId="24" xfId="0" applyFont="1" applyFill="1" applyBorder="1"/>
    <xf numFmtId="0" fontId="88" fillId="18" borderId="24" xfId="0" applyFont="1" applyFill="1" applyBorder="1" applyAlignment="1">
      <alignment horizontal="center" vertical="center"/>
    </xf>
    <xf numFmtId="0" fontId="56" fillId="18" borderId="24" xfId="0" applyFont="1" applyFill="1" applyBorder="1" applyAlignment="1">
      <alignment horizontal="right" vertical="center"/>
    </xf>
    <xf numFmtId="0" fontId="30" fillId="18" borderId="19" xfId="0" applyFont="1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13" xfId="0" applyFill="1" applyBorder="1"/>
    <xf numFmtId="0" fontId="0" fillId="18" borderId="20" xfId="0" applyFill="1" applyBorder="1"/>
    <xf numFmtId="0" fontId="0" fillId="18" borderId="16" xfId="0" applyFill="1" applyBorder="1"/>
    <xf numFmtId="0" fontId="0" fillId="18" borderId="21" xfId="0" applyFill="1" applyBorder="1"/>
    <xf numFmtId="0" fontId="0" fillId="18" borderId="10" xfId="0" applyFill="1" applyBorder="1"/>
    <xf numFmtId="0" fontId="0" fillId="18" borderId="0" xfId="0" applyFill="1" applyBorder="1"/>
    <xf numFmtId="0" fontId="0" fillId="18" borderId="14" xfId="0" applyFill="1" applyBorder="1"/>
    <xf numFmtId="0" fontId="6" fillId="16" borderId="1" xfId="1" applyFont="1" applyFill="1" applyBorder="1" applyAlignment="1" applyProtection="1">
      <alignment horizontal="center" vertical="center" wrapText="1"/>
    </xf>
    <xf numFmtId="0" fontId="70" fillId="15" borderId="0" xfId="0" applyFont="1" applyFill="1" applyBorder="1" applyAlignment="1">
      <alignment wrapText="1"/>
    </xf>
    <xf numFmtId="0" fontId="0" fillId="15" borderId="0" xfId="0" applyFill="1" applyBorder="1" applyAlignment="1">
      <alignment wrapText="1"/>
    </xf>
    <xf numFmtId="0" fontId="69" fillId="14" borderId="23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18" borderId="11" xfId="0" applyFill="1" applyBorder="1" applyAlignment="1">
      <alignment wrapText="1"/>
    </xf>
    <xf numFmtId="0" fontId="0" fillId="18" borderId="0" xfId="0" applyFill="1" applyBorder="1" applyAlignment="1">
      <alignment wrapText="1"/>
    </xf>
    <xf numFmtId="0" fontId="0" fillId="18" borderId="16" xfId="0" applyFill="1" applyBorder="1" applyAlignment="1">
      <alignment wrapText="1"/>
    </xf>
    <xf numFmtId="0" fontId="0" fillId="0" borderId="0" xfId="0" applyFill="1" applyAlignment="1">
      <alignment wrapText="1"/>
    </xf>
    <xf numFmtId="0" fontId="68" fillId="14" borderId="19" xfId="0" applyFont="1" applyFill="1" applyBorder="1" applyAlignment="1">
      <alignment vertical="center" wrapText="1"/>
    </xf>
    <xf numFmtId="0" fontId="58" fillId="21" borderId="1" xfId="1" applyFont="1" applyFill="1" applyBorder="1" applyAlignment="1" applyProtection="1">
      <alignment horizontal="center" vertical="center" wrapText="1"/>
    </xf>
    <xf numFmtId="14" fontId="59" fillId="9" borderId="29" xfId="0" applyNumberFormat="1" applyFont="1" applyFill="1" applyBorder="1" applyAlignment="1" applyProtection="1">
      <alignment horizontal="center"/>
      <protection hidden="1"/>
    </xf>
    <xf numFmtId="14" fontId="59" fillId="9" borderId="28" xfId="0" applyNumberFormat="1" applyFont="1" applyFill="1" applyBorder="1" applyAlignment="1" applyProtection="1">
      <alignment horizontal="center"/>
      <protection hidden="1"/>
    </xf>
    <xf numFmtId="14" fontId="0" fillId="9" borderId="28" xfId="0" applyNumberFormat="1" applyFill="1" applyBorder="1" applyAlignment="1" applyProtection="1">
      <alignment horizontal="center"/>
      <protection hidden="1"/>
    </xf>
    <xf numFmtId="14" fontId="59" fillId="9" borderId="22" xfId="0" applyNumberFormat="1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 vertical="top"/>
      <protection hidden="1"/>
    </xf>
    <xf numFmtId="14" fontId="0" fillId="8" borderId="1" xfId="0" applyNumberForma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33" fillId="18" borderId="10" xfId="0" applyFont="1" applyFill="1" applyBorder="1"/>
    <xf numFmtId="0" fontId="81" fillId="18" borderId="0" xfId="0" applyFont="1" applyFill="1" applyBorder="1" applyAlignment="1"/>
    <xf numFmtId="0" fontId="83" fillId="18" borderId="0" xfId="0" applyFont="1" applyFill="1" applyBorder="1" applyAlignment="1">
      <alignment horizontal="center" vertical="top" wrapText="1"/>
    </xf>
    <xf numFmtId="0" fontId="83" fillId="18" borderId="0" xfId="0" applyFont="1" applyFill="1" applyBorder="1" applyAlignment="1">
      <alignment vertical="top" wrapText="1"/>
    </xf>
    <xf numFmtId="0" fontId="33" fillId="18" borderId="14" xfId="0" applyFont="1" applyFill="1" applyBorder="1"/>
    <xf numFmtId="0" fontId="58" fillId="22" borderId="1" xfId="1" applyFont="1" applyFill="1" applyBorder="1" applyAlignment="1" applyProtection="1">
      <alignment horizontal="center" vertical="center"/>
      <protection hidden="1"/>
    </xf>
    <xf numFmtId="0" fontId="82" fillId="8" borderId="28" xfId="0" applyFont="1" applyFill="1" applyBorder="1" applyAlignment="1">
      <alignment horizontal="justify" vertical="center"/>
    </xf>
    <xf numFmtId="0" fontId="82" fillId="8" borderId="28" xfId="0" applyFont="1" applyFill="1" applyBorder="1" applyAlignment="1">
      <alignment vertical="center" wrapText="1"/>
    </xf>
    <xf numFmtId="0" fontId="33" fillId="8" borderId="22" xfId="0" applyFont="1" applyFill="1" applyBorder="1"/>
    <xf numFmtId="0" fontId="83" fillId="18" borderId="0" xfId="0" applyFont="1" applyFill="1" applyBorder="1" applyAlignment="1">
      <alignment horizontal="center" vertical="center" wrapText="1"/>
    </xf>
    <xf numFmtId="0" fontId="91" fillId="8" borderId="29" xfId="0" applyFont="1" applyFill="1" applyBorder="1"/>
    <xf numFmtId="0" fontId="82" fillId="8" borderId="28" xfId="0" applyFont="1" applyFill="1" applyBorder="1" applyAlignment="1">
      <alignment horizontal="justify" vertical="top" wrapText="1"/>
    </xf>
    <xf numFmtId="0" fontId="91" fillId="8" borderId="28" xfId="0" applyFont="1" applyFill="1" applyBorder="1" applyAlignment="1">
      <alignment horizontal="justify" vertical="center"/>
    </xf>
    <xf numFmtId="0" fontId="33" fillId="8" borderId="28" xfId="0" applyFont="1" applyFill="1" applyBorder="1" applyAlignment="1">
      <alignment vertical="top" wrapText="1"/>
    </xf>
    <xf numFmtId="0" fontId="82" fillId="8" borderId="28" xfId="0" applyFont="1" applyFill="1" applyBorder="1" applyAlignment="1">
      <alignment vertical="top" wrapText="1"/>
    </xf>
    <xf numFmtId="3" fontId="13" fillId="6" borderId="22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9" applyNumberFormat="1" applyFont="1" applyFill="1" applyBorder="1" applyProtection="1">
      <protection locked="0" hidden="1"/>
    </xf>
    <xf numFmtId="3" fontId="2" fillId="6" borderId="1" xfId="9" applyNumberFormat="1" applyFont="1" applyFill="1" applyBorder="1" applyProtection="1">
      <protection locked="0" hidden="1"/>
    </xf>
    <xf numFmtId="3" fontId="2" fillId="6" borderId="1" xfId="9" applyNumberFormat="1" applyFont="1" applyFill="1" applyBorder="1" applyProtection="1">
      <protection locked="0" hidden="1"/>
    </xf>
    <xf numFmtId="3" fontId="13" fillId="6" borderId="1" xfId="9" applyNumberFormat="1" applyFont="1" applyFill="1" applyBorder="1" applyProtection="1">
      <protection locked="0" hidden="1"/>
    </xf>
    <xf numFmtId="170" fontId="13" fillId="6" borderId="1" xfId="12" applyNumberFormat="1" applyFont="1" applyFill="1" applyBorder="1" applyAlignment="1" applyProtection="1">
      <alignment horizontal="right"/>
      <protection locked="0" hidden="1"/>
    </xf>
    <xf numFmtId="171" fontId="2" fillId="6" borderId="1" xfId="12" applyNumberFormat="1" applyFont="1" applyFill="1" applyBorder="1" applyAlignment="1" applyProtection="1">
      <alignment horizontal="right"/>
      <protection locked="0" hidden="1"/>
    </xf>
    <xf numFmtId="170" fontId="0" fillId="0" borderId="0" xfId="5" applyNumberFormat="1" applyFont="1" applyFill="1" applyBorder="1" applyProtection="1">
      <protection hidden="1"/>
    </xf>
    <xf numFmtId="3" fontId="18" fillId="6" borderId="1" xfId="3" applyNumberFormat="1" applyFill="1" applyBorder="1" applyProtection="1">
      <protection locked="0" hidden="1"/>
    </xf>
    <xf numFmtId="0" fontId="69" fillId="14" borderId="23" xfId="0" applyFont="1" applyFill="1" applyBorder="1" applyAlignment="1">
      <alignment horizontal="center" vertical="center" wrapText="1"/>
    </xf>
    <xf numFmtId="0" fontId="69" fillId="14" borderId="19" xfId="0" applyFont="1" applyFill="1" applyBorder="1" applyAlignment="1">
      <alignment horizontal="center" vertical="center" wrapText="1"/>
    </xf>
    <xf numFmtId="0" fontId="69" fillId="14" borderId="23" xfId="0" applyFont="1" applyFill="1" applyBorder="1" applyAlignment="1">
      <alignment horizontal="center" vertical="center"/>
    </xf>
    <xf numFmtId="0" fontId="69" fillId="14" borderId="24" xfId="0" applyFont="1" applyFill="1" applyBorder="1" applyAlignment="1">
      <alignment horizontal="center" vertical="center"/>
    </xf>
    <xf numFmtId="0" fontId="69" fillId="14" borderId="19" xfId="0" applyFont="1" applyFill="1" applyBorder="1" applyAlignment="1">
      <alignment horizontal="center" vertical="center"/>
    </xf>
    <xf numFmtId="0" fontId="16" fillId="20" borderId="6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6" fillId="20" borderId="30" xfId="0" applyFont="1" applyFill="1" applyBorder="1" applyAlignment="1">
      <alignment horizontal="center" vertical="center" wrapText="1"/>
    </xf>
    <xf numFmtId="0" fontId="7" fillId="20" borderId="7" xfId="1" applyFill="1" applyBorder="1" applyAlignment="1" applyProtection="1">
      <alignment horizontal="center"/>
    </xf>
    <xf numFmtId="0" fontId="7" fillId="20" borderId="8" xfId="1" applyFill="1" applyBorder="1" applyAlignment="1" applyProtection="1">
      <alignment horizontal="center"/>
    </xf>
    <xf numFmtId="0" fontId="7" fillId="20" borderId="31" xfId="1" applyFill="1" applyBorder="1" applyAlignment="1" applyProtection="1">
      <alignment horizontal="center"/>
    </xf>
    <xf numFmtId="0" fontId="16" fillId="20" borderId="2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89" fillId="18" borderId="0" xfId="0" applyFont="1" applyFill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hidden="1"/>
    </xf>
    <xf numFmtId="0" fontId="12" fillId="5" borderId="24" xfId="0" applyFont="1" applyFill="1" applyBorder="1" applyAlignment="1" applyProtection="1">
      <alignment horizontal="center" vertical="center"/>
      <protection hidden="1"/>
    </xf>
    <xf numFmtId="0" fontId="12" fillId="5" borderId="19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left"/>
      <protection locked="0" hidden="1"/>
    </xf>
    <xf numFmtId="0" fontId="43" fillId="6" borderId="1" xfId="0" applyFont="1" applyFill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2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2" fillId="5" borderId="2" xfId="0" applyFont="1" applyFill="1" applyBorder="1" applyAlignment="1" applyProtection="1">
      <alignment horizontal="center"/>
      <protection hidden="1"/>
    </xf>
    <xf numFmtId="0" fontId="22" fillId="5" borderId="4" xfId="0" applyFont="1" applyFill="1" applyBorder="1" applyAlignment="1" applyProtection="1">
      <alignment horizontal="center"/>
      <protection hidden="1"/>
    </xf>
    <xf numFmtId="0" fontId="22" fillId="5" borderId="3" xfId="0" applyFont="1" applyFill="1" applyBorder="1" applyAlignment="1" applyProtection="1">
      <alignment horizontal="center"/>
      <protection hidden="1"/>
    </xf>
    <xf numFmtId="0" fontId="25" fillId="0" borderId="5" xfId="0" applyFont="1" applyBorder="1" applyAlignment="1" applyProtection="1">
      <alignment horizontal="right" vertical="center" wrapText="1"/>
      <protection hidden="1"/>
    </xf>
    <xf numFmtId="0" fontId="25" fillId="0" borderId="0" xfId="0" applyFont="1" applyBorder="1" applyAlignment="1" applyProtection="1">
      <alignment horizontal="right" vertical="center" wrapText="1"/>
      <protection hidden="1"/>
    </xf>
    <xf numFmtId="0" fontId="22" fillId="5" borderId="7" xfId="0" applyFont="1" applyFill="1" applyBorder="1" applyAlignment="1" applyProtection="1">
      <alignment horizontal="center"/>
      <protection hidden="1"/>
    </xf>
    <xf numFmtId="0" fontId="22" fillId="5" borderId="8" xfId="0" applyFont="1" applyFill="1" applyBorder="1" applyAlignment="1" applyProtection="1">
      <alignment horizontal="center"/>
      <protection hidden="1"/>
    </xf>
    <xf numFmtId="0" fontId="22" fillId="5" borderId="31" xfId="0" applyFont="1" applyFill="1" applyBorder="1" applyAlignment="1" applyProtection="1">
      <alignment horizontal="center"/>
      <protection hidden="1"/>
    </xf>
    <xf numFmtId="0" fontId="8" fillId="0" borderId="0" xfId="0" applyNumberFormat="1" applyFont="1" applyFill="1" applyBorder="1" applyAlignment="1" applyProtection="1">
      <alignment horizontal="center"/>
      <protection hidden="1"/>
    </xf>
    <xf numFmtId="165" fontId="32" fillId="0" borderId="2" xfId="0" applyNumberFormat="1" applyFont="1" applyFill="1" applyBorder="1" applyAlignment="1" applyProtection="1">
      <alignment horizontal="center" vertical="center"/>
      <protection hidden="1"/>
    </xf>
    <xf numFmtId="165" fontId="32" fillId="0" borderId="4" xfId="0" applyNumberFormat="1" applyFont="1" applyFill="1" applyBorder="1" applyAlignment="1" applyProtection="1">
      <alignment horizontal="center" vertical="center"/>
      <protection hidden="1"/>
    </xf>
    <xf numFmtId="165" fontId="32" fillId="0" borderId="3" xfId="0" applyNumberFormat="1" applyFont="1" applyFill="1" applyBorder="1" applyAlignment="1" applyProtection="1">
      <alignment horizontal="center" vertical="center"/>
      <protection hidden="1"/>
    </xf>
    <xf numFmtId="165" fontId="32" fillId="0" borderId="1" xfId="0" applyNumberFormat="1" applyFont="1" applyFill="1" applyBorder="1" applyAlignment="1" applyProtection="1">
      <alignment horizontal="center" vertical="center"/>
      <protection hidden="1"/>
    </xf>
    <xf numFmtId="0" fontId="38" fillId="5" borderId="2" xfId="1" applyFont="1" applyFill="1" applyBorder="1" applyAlignment="1" applyProtection="1">
      <alignment horizontal="center"/>
      <protection hidden="1"/>
    </xf>
    <xf numFmtId="0" fontId="38" fillId="5" borderId="4" xfId="1" applyFont="1" applyFill="1" applyBorder="1" applyAlignment="1" applyProtection="1">
      <alignment horizontal="center"/>
      <protection hidden="1"/>
    </xf>
    <xf numFmtId="0" fontId="38" fillId="5" borderId="3" xfId="1" applyFont="1" applyFill="1" applyBorder="1" applyAlignment="1" applyProtection="1">
      <alignment horizontal="center"/>
      <protection hidden="1"/>
    </xf>
    <xf numFmtId="0" fontId="62" fillId="0" borderId="6" xfId="0" applyNumberFormat="1" applyFont="1" applyFill="1" applyBorder="1" applyAlignment="1" applyProtection="1">
      <alignment horizontal="left" wrapText="1"/>
      <protection hidden="1"/>
    </xf>
    <xf numFmtId="0" fontId="62" fillId="0" borderId="5" xfId="0" applyNumberFormat="1" applyFont="1" applyFill="1" applyBorder="1" applyAlignment="1" applyProtection="1">
      <alignment horizontal="left" wrapText="1"/>
      <protection hidden="1"/>
    </xf>
    <xf numFmtId="0" fontId="62" fillId="0" borderId="30" xfId="0" applyNumberFormat="1" applyFont="1" applyFill="1" applyBorder="1" applyAlignment="1" applyProtection="1">
      <alignment horizontal="left" wrapText="1"/>
      <protection hidden="1"/>
    </xf>
    <xf numFmtId="0" fontId="18" fillId="0" borderId="2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62" fillId="0" borderId="2" xfId="0" applyNumberFormat="1" applyFont="1" applyFill="1" applyBorder="1" applyAlignment="1" applyProtection="1">
      <alignment horizontal="left" wrapText="1"/>
      <protection hidden="1"/>
    </xf>
    <xf numFmtId="0" fontId="62" fillId="0" borderId="4" xfId="0" applyNumberFormat="1" applyFont="1" applyFill="1" applyBorder="1" applyAlignment="1" applyProtection="1">
      <alignment horizontal="left" wrapText="1"/>
      <protection hidden="1"/>
    </xf>
    <xf numFmtId="0" fontId="4" fillId="5" borderId="2" xfId="0" applyFont="1" applyFill="1" applyBorder="1" applyAlignment="1" applyProtection="1">
      <alignment horizontal="center" wrapText="1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0" applyNumberFormat="1" applyFont="1" applyFill="1" applyBorder="1" applyAlignment="1" applyProtection="1">
      <alignment horizontal="left" vertical="top" wrapText="1"/>
      <protection hidden="1"/>
    </xf>
    <xf numFmtId="0" fontId="0" fillId="0" borderId="5" xfId="0" applyFill="1" applyBorder="1" applyProtection="1">
      <protection hidden="1"/>
    </xf>
    <xf numFmtId="0" fontId="0" fillId="0" borderId="30" xfId="0" applyFill="1" applyBorder="1" applyProtection="1">
      <protection hidden="1"/>
    </xf>
    <xf numFmtId="0" fontId="21" fillId="0" borderId="8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Fill="1" applyBorder="1" applyProtection="1">
      <protection hidden="1"/>
    </xf>
    <xf numFmtId="0" fontId="0" fillId="0" borderId="31" xfId="0" applyFill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5" fillId="0" borderId="2" xfId="1" applyFont="1" applyFill="1" applyBorder="1" applyAlignment="1" applyProtection="1">
      <alignment horizontal="center" vertical="center"/>
      <protection hidden="1"/>
    </xf>
    <xf numFmtId="0" fontId="45" fillId="0" borderId="4" xfId="1" applyFont="1" applyFill="1" applyBorder="1" applyAlignment="1" applyProtection="1">
      <alignment horizontal="center" vertical="center"/>
      <protection hidden="1"/>
    </xf>
    <xf numFmtId="0" fontId="45" fillId="0" borderId="3" xfId="1" applyFont="1" applyFill="1" applyBorder="1" applyAlignment="1" applyProtection="1">
      <alignment horizontal="center" vertical="center"/>
      <protection hidden="1"/>
    </xf>
    <xf numFmtId="0" fontId="22" fillId="5" borderId="6" xfId="0" applyFont="1" applyFill="1" applyBorder="1" applyAlignment="1" applyProtection="1">
      <alignment horizontal="center"/>
      <protection hidden="1"/>
    </xf>
    <xf numFmtId="0" fontId="22" fillId="5" borderId="5" xfId="0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left" wrapText="1"/>
      <protection hidden="1"/>
    </xf>
    <xf numFmtId="0" fontId="87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8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hidden="1"/>
    </xf>
    <xf numFmtId="0" fontId="6" fillId="0" borderId="4" xfId="0" applyNumberFormat="1" applyFont="1" applyFill="1" applyBorder="1" applyAlignment="1" applyProtection="1">
      <alignment horizontal="left" wrapText="1"/>
      <protection hidden="1"/>
    </xf>
    <xf numFmtId="0" fontId="10" fillId="0" borderId="0" xfId="0" applyNumberFormat="1" applyFont="1" applyFill="1" applyAlignment="1" applyProtection="1">
      <alignment horizontal="left" wrapText="1"/>
      <protection hidden="1"/>
    </xf>
    <xf numFmtId="0" fontId="10" fillId="0" borderId="17" xfId="0" applyNumberFormat="1" applyFont="1" applyFill="1" applyBorder="1" applyAlignment="1" applyProtection="1">
      <alignment horizontal="left" wrapText="1"/>
      <protection hidden="1"/>
    </xf>
    <xf numFmtId="165" fontId="6" fillId="0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1" fillId="0" borderId="31" xfId="0" applyNumberFormat="1" applyFont="1" applyFill="1" applyBorder="1" applyAlignment="1" applyProtection="1">
      <alignment horizontal="left" vertical="top" wrapText="1"/>
      <protection hidden="1"/>
    </xf>
    <xf numFmtId="0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/>
      <protection hidden="1"/>
    </xf>
    <xf numFmtId="0" fontId="6" fillId="5" borderId="4" xfId="1" applyFont="1" applyFill="1" applyBorder="1" applyAlignment="1" applyProtection="1">
      <alignment horizontal="center"/>
      <protection hidden="1"/>
    </xf>
    <xf numFmtId="0" fontId="6" fillId="5" borderId="3" xfId="1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4" fillId="5" borderId="1" xfId="0" applyFont="1" applyFill="1" applyBorder="1" applyAlignment="1" applyProtection="1">
      <alignment horizontal="center" wrapText="1"/>
      <protection hidden="1"/>
    </xf>
    <xf numFmtId="0" fontId="44" fillId="5" borderId="1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right"/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23" fillId="0" borderId="3" xfId="0" applyFont="1" applyBorder="1" applyAlignment="1" applyProtection="1">
      <alignment horizontal="right"/>
      <protection hidden="1"/>
    </xf>
    <xf numFmtId="0" fontId="6" fillId="0" borderId="0" xfId="0" applyNumberFormat="1" applyFont="1" applyFill="1" applyBorder="1" applyAlignment="1" applyProtection="1">
      <alignment horizontal="left" wrapText="1"/>
      <protection hidden="1"/>
    </xf>
    <xf numFmtId="0" fontId="10" fillId="0" borderId="0" xfId="0" applyNumberFormat="1" applyFont="1" applyFill="1" applyBorder="1" applyAlignment="1" applyProtection="1">
      <alignment horizontal="left" wrapText="1"/>
      <protection hidden="1"/>
    </xf>
    <xf numFmtId="0" fontId="62" fillId="0" borderId="3" xfId="0" applyNumberFormat="1" applyFont="1" applyFill="1" applyBorder="1" applyAlignment="1" applyProtection="1">
      <alignment horizontal="left" wrapText="1"/>
      <protection hidden="1"/>
    </xf>
    <xf numFmtId="0" fontId="21" fillId="0" borderId="30" xfId="0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73" fillId="11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left" wrapText="1"/>
      <protection hidden="1"/>
    </xf>
    <xf numFmtId="0" fontId="21" fillId="13" borderId="5" xfId="0" applyNumberFormat="1" applyFont="1" applyFill="1" applyBorder="1" applyAlignment="1" applyProtection="1">
      <alignment horizontal="left" vertical="top" wrapText="1"/>
      <protection hidden="1"/>
    </xf>
    <xf numFmtId="0" fontId="21" fillId="13" borderId="30" xfId="0" applyNumberFormat="1" applyFont="1" applyFill="1" applyBorder="1" applyAlignment="1" applyProtection="1">
      <alignment horizontal="left" vertical="top" wrapText="1"/>
      <protection hidden="1"/>
    </xf>
    <xf numFmtId="0" fontId="21" fillId="13" borderId="8" xfId="0" applyNumberFormat="1" applyFont="1" applyFill="1" applyBorder="1" applyAlignment="1" applyProtection="1">
      <alignment horizontal="left" vertical="top" wrapText="1"/>
      <protection hidden="1"/>
    </xf>
    <xf numFmtId="0" fontId="21" fillId="13" borderId="31" xfId="0" applyNumberFormat="1" applyFont="1" applyFill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165" fontId="6" fillId="0" borderId="1" xfId="2" applyNumberFormat="1" applyFont="1" applyFill="1" applyBorder="1" applyAlignment="1" applyProtection="1">
      <alignment horizontal="center"/>
      <protection hidden="1"/>
    </xf>
    <xf numFmtId="0" fontId="22" fillId="0" borderId="2" xfId="1" applyFont="1" applyFill="1" applyBorder="1" applyAlignment="1" applyProtection="1">
      <alignment horizontal="center" vertical="center"/>
      <protection hidden="1"/>
    </xf>
    <xf numFmtId="0" fontId="22" fillId="0" borderId="4" xfId="1" applyFont="1" applyFill="1" applyBorder="1" applyAlignment="1" applyProtection="1">
      <alignment horizontal="center" vertical="center"/>
      <protection hidden="1"/>
    </xf>
    <xf numFmtId="0" fontId="22" fillId="0" borderId="3" xfId="1" applyFont="1" applyFill="1" applyBorder="1" applyAlignment="1" applyProtection="1">
      <alignment horizontal="center" vertical="center"/>
      <protection hidden="1"/>
    </xf>
    <xf numFmtId="0" fontId="80" fillId="0" borderId="0" xfId="0" applyFont="1" applyBorder="1" applyAlignment="1" applyProtection="1">
      <alignment horizontal="left" vertical="center" wrapText="1"/>
    </xf>
    <xf numFmtId="0" fontId="79" fillId="0" borderId="0" xfId="0" applyFont="1" applyBorder="1" applyAlignment="1" applyProtection="1">
      <alignment horizontal="left" vertical="center" wrapText="1"/>
    </xf>
    <xf numFmtId="0" fontId="79" fillId="0" borderId="17" xfId="0" applyFont="1" applyBorder="1" applyAlignment="1" applyProtection="1">
      <alignment horizontal="left" vertical="center" wrapText="1"/>
    </xf>
    <xf numFmtId="0" fontId="22" fillId="5" borderId="1" xfId="0" applyFont="1" applyFill="1" applyBorder="1" applyAlignment="1" applyProtection="1">
      <alignment horizontal="center"/>
      <protection hidden="1"/>
    </xf>
    <xf numFmtId="0" fontId="54" fillId="0" borderId="1" xfId="1" applyFont="1" applyFill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left"/>
      <protection hidden="1"/>
    </xf>
    <xf numFmtId="0" fontId="58" fillId="0" borderId="4" xfId="0" applyFont="1" applyBorder="1" applyAlignment="1" applyProtection="1">
      <alignment horizontal="left"/>
      <protection hidden="1"/>
    </xf>
    <xf numFmtId="0" fontId="58" fillId="0" borderId="3" xfId="0" applyFont="1" applyBorder="1" applyAlignment="1" applyProtection="1">
      <alignment horizontal="left"/>
      <protection hidden="1"/>
    </xf>
    <xf numFmtId="0" fontId="58" fillId="0" borderId="2" xfId="0" applyFont="1" applyBorder="1" applyAlignment="1" applyProtection="1">
      <alignment horizontal="center"/>
      <protection hidden="1"/>
    </xf>
    <xf numFmtId="0" fontId="58" fillId="0" borderId="3" xfId="0" applyFont="1" applyBorder="1" applyAlignment="1" applyProtection="1">
      <alignment horizontal="center"/>
      <protection hidden="1"/>
    </xf>
    <xf numFmtId="0" fontId="59" fillId="0" borderId="2" xfId="0" applyFont="1" applyBorder="1" applyAlignment="1" applyProtection="1">
      <alignment horizontal="right"/>
      <protection hidden="1"/>
    </xf>
    <xf numFmtId="0" fontId="59" fillId="0" borderId="3" xfId="0" applyFont="1" applyBorder="1" applyAlignment="1" applyProtection="1">
      <alignment horizontal="right"/>
      <protection hidden="1"/>
    </xf>
    <xf numFmtId="0" fontId="59" fillId="0" borderId="6" xfId="0" applyFont="1" applyBorder="1" applyAlignment="1" applyProtection="1">
      <alignment horizontal="right"/>
      <protection hidden="1"/>
    </xf>
    <xf numFmtId="0" fontId="59" fillId="0" borderId="30" xfId="0" applyFont="1" applyBorder="1" applyAlignment="1" applyProtection="1">
      <alignment horizontal="right"/>
      <protection hidden="1"/>
    </xf>
    <xf numFmtId="0" fontId="59" fillId="0" borderId="15" xfId="0" applyFont="1" applyBorder="1" applyAlignment="1" applyProtection="1">
      <alignment horizontal="right"/>
      <protection hidden="1"/>
    </xf>
    <xf numFmtId="0" fontId="59" fillId="0" borderId="17" xfId="0" applyFont="1" applyBorder="1" applyAlignment="1" applyProtection="1">
      <alignment horizontal="right"/>
      <protection hidden="1"/>
    </xf>
    <xf numFmtId="0" fontId="58" fillId="0" borderId="6" xfId="0" applyFont="1" applyBorder="1" applyAlignment="1" applyProtection="1">
      <alignment horizontal="left" wrapText="1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58" fillId="0" borderId="30" xfId="0" applyFont="1" applyBorder="1" applyAlignment="1" applyProtection="1">
      <alignment horizontal="left"/>
      <protection hidden="1"/>
    </xf>
    <xf numFmtId="0" fontId="18" fillId="0" borderId="8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59" fillId="0" borderId="6" xfId="0" applyFont="1" applyBorder="1" applyAlignment="1" applyProtection="1">
      <alignment horizontal="left"/>
      <protection hidden="1"/>
    </xf>
    <xf numFmtId="0" fontId="59" fillId="0" borderId="30" xfId="0" applyFont="1" applyBorder="1" applyAlignment="1" applyProtection="1">
      <alignment horizontal="left"/>
      <protection hidden="1"/>
    </xf>
    <xf numFmtId="0" fontId="59" fillId="0" borderId="1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4" fillId="5" borderId="4" xfId="0" applyFont="1" applyFill="1" applyBorder="1" applyAlignment="1" applyProtection="1">
      <alignment horizontal="center" wrapText="1"/>
      <protection hidden="1"/>
    </xf>
    <xf numFmtId="0" fontId="4" fillId="5" borderId="3" xfId="0" applyFont="1" applyFill="1" applyBorder="1" applyAlignment="1" applyProtection="1">
      <alignment horizontal="center" wrapText="1"/>
      <protection hidden="1"/>
    </xf>
    <xf numFmtId="0" fontId="29" fillId="0" borderId="6" xfId="0" applyFont="1" applyFill="1" applyBorder="1" applyAlignment="1" applyProtection="1">
      <alignment horizontal="center" vertical="top" wrapText="1"/>
      <protection hidden="1"/>
    </xf>
    <xf numFmtId="0" fontId="29" fillId="0" borderId="5" xfId="0" applyFont="1" applyFill="1" applyBorder="1" applyAlignment="1" applyProtection="1">
      <alignment horizontal="center" vertical="top" wrapText="1"/>
      <protection hidden="1"/>
    </xf>
    <xf numFmtId="0" fontId="29" fillId="0" borderId="3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62" fillId="0" borderId="0" xfId="0" applyNumberFormat="1" applyFont="1" applyFill="1" applyBorder="1" applyAlignment="1" applyProtection="1">
      <alignment horizontal="left" wrapTex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18" fillId="0" borderId="0" xfId="0" applyFont="1" applyFill="1" applyBorder="1" applyAlignment="1" applyProtection="1">
      <alignment horizontal="left" vertical="top" wrapText="1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9" fillId="5" borderId="1" xfId="0" applyFont="1" applyFill="1" applyBorder="1" applyAlignment="1" applyProtection="1">
      <alignment horizontal="center" vertical="top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NumberFormat="1" applyFont="1" applyFill="1" applyBorder="1" applyAlignment="1" applyProtection="1">
      <alignment horizontal="left" vertical="top" wrapText="1"/>
      <protection locked="0" hidden="1"/>
    </xf>
    <xf numFmtId="0" fontId="90" fillId="0" borderId="23" xfId="0" applyFont="1" applyBorder="1" applyAlignment="1" applyProtection="1">
      <alignment horizontal="center" vertical="center"/>
      <protection hidden="1"/>
    </xf>
    <xf numFmtId="0" fontId="90" fillId="0" borderId="24" xfId="0" applyFont="1" applyBorder="1" applyAlignment="1" applyProtection="1">
      <alignment horizontal="center" vertical="center"/>
      <protection hidden="1"/>
    </xf>
    <xf numFmtId="0" fontId="90" fillId="0" borderId="19" xfId="0" applyFont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top" wrapText="1"/>
      <protection hidden="1"/>
    </xf>
    <xf numFmtId="0" fontId="0" fillId="0" borderId="5" xfId="0" applyBorder="1" applyProtection="1">
      <protection hidden="1"/>
    </xf>
    <xf numFmtId="0" fontId="31" fillId="0" borderId="29" xfId="0" applyFont="1" applyBorder="1" applyAlignment="1" applyProtection="1">
      <alignment horizontal="right"/>
      <protection hidden="1"/>
    </xf>
    <xf numFmtId="0" fontId="84" fillId="0" borderId="2" xfId="0" applyFont="1" applyBorder="1" applyAlignment="1" applyProtection="1">
      <alignment horizontal="center"/>
      <protection hidden="1"/>
    </xf>
    <xf numFmtId="0" fontId="84" fillId="0" borderId="4" xfId="0" applyFont="1" applyBorder="1" applyAlignment="1" applyProtection="1">
      <alignment horizontal="center"/>
      <protection hidden="1"/>
    </xf>
    <xf numFmtId="0" fontId="84" fillId="0" borderId="3" xfId="0" applyFont="1" applyBorder="1" applyAlignment="1" applyProtection="1">
      <alignment horizontal="center"/>
      <protection hidden="1"/>
    </xf>
    <xf numFmtId="0" fontId="29" fillId="17" borderId="2" xfId="0" applyFont="1" applyFill="1" applyBorder="1" applyAlignment="1" applyProtection="1">
      <alignment horizontal="center" vertical="top" wrapText="1"/>
      <protection hidden="1"/>
    </xf>
    <xf numFmtId="0" fontId="29" fillId="17" borderId="4" xfId="0" applyFont="1" applyFill="1" applyBorder="1" applyAlignment="1" applyProtection="1">
      <alignment horizontal="center" vertical="top" wrapText="1"/>
      <protection hidden="1"/>
    </xf>
    <xf numFmtId="0" fontId="29" fillId="17" borderId="3" xfId="0" applyFont="1" applyFill="1" applyBorder="1" applyAlignment="1" applyProtection="1">
      <alignment horizontal="center" vertical="top" wrapText="1"/>
      <protection hidden="1"/>
    </xf>
    <xf numFmtId="0" fontId="16" fillId="0" borderId="32" xfId="0" applyFont="1" applyFill="1" applyBorder="1" applyAlignment="1" applyProtection="1">
      <alignment horizontal="left" vertical="top" wrapText="1"/>
      <protection hidden="1"/>
    </xf>
    <xf numFmtId="0" fontId="16" fillId="0" borderId="33" xfId="0" applyFont="1" applyFill="1" applyBorder="1" applyAlignment="1" applyProtection="1">
      <alignment horizontal="left" vertical="top" wrapText="1"/>
      <protection hidden="1"/>
    </xf>
    <xf numFmtId="0" fontId="16" fillId="0" borderId="34" xfId="0" applyFont="1" applyFill="1" applyBorder="1" applyAlignment="1" applyProtection="1">
      <alignment horizontal="left" vertical="top" wrapText="1"/>
      <protection hidden="1"/>
    </xf>
    <xf numFmtId="0" fontId="7" fillId="0" borderId="7" xfId="1" applyBorder="1" applyAlignment="1" applyProtection="1">
      <alignment horizontal="left" vertical="top" wrapText="1"/>
      <protection hidden="1"/>
    </xf>
    <xf numFmtId="0" fontId="7" fillId="0" borderId="8" xfId="1" applyBorder="1" applyAlignment="1" applyProtection="1">
      <alignment horizontal="left" vertical="top" wrapText="1"/>
      <protection hidden="1"/>
    </xf>
    <xf numFmtId="0" fontId="7" fillId="0" borderId="31" xfId="1" applyBorder="1" applyAlignment="1" applyProtection="1">
      <alignment horizontal="left" vertical="top" wrapText="1"/>
      <protection hidden="1"/>
    </xf>
    <xf numFmtId="0" fontId="58" fillId="0" borderId="0" xfId="0" applyFont="1" applyBorder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right"/>
      <protection hidden="1"/>
    </xf>
    <xf numFmtId="0" fontId="71" fillId="0" borderId="15" xfId="0" applyFont="1" applyBorder="1" applyAlignment="1" applyProtection="1">
      <alignment horizontal="left" vertical="top" wrapText="1"/>
      <protection hidden="1"/>
    </xf>
    <xf numFmtId="0" fontId="71" fillId="0" borderId="0" xfId="0" applyFont="1" applyBorder="1" applyAlignment="1" applyProtection="1">
      <alignment horizontal="left" vertical="top" wrapText="1"/>
      <protection hidden="1"/>
    </xf>
    <xf numFmtId="0" fontId="71" fillId="0" borderId="17" xfId="0" applyFont="1" applyBorder="1" applyAlignment="1" applyProtection="1">
      <alignment horizontal="left" vertical="top" wrapText="1"/>
      <protection hidden="1"/>
    </xf>
    <xf numFmtId="0" fontId="71" fillId="0" borderId="6" xfId="0" applyFont="1" applyBorder="1" applyAlignment="1" applyProtection="1">
      <alignment horizontal="left" vertical="top" wrapText="1"/>
      <protection hidden="1"/>
    </xf>
    <xf numFmtId="0" fontId="71" fillId="0" borderId="5" xfId="0" applyFont="1" applyBorder="1" applyAlignment="1" applyProtection="1">
      <alignment horizontal="left" vertical="top" wrapText="1"/>
      <protection hidden="1"/>
    </xf>
    <xf numFmtId="0" fontId="71" fillId="0" borderId="30" xfId="0" applyFont="1" applyBorder="1" applyAlignment="1" applyProtection="1">
      <alignment horizontal="left" vertical="top" wrapText="1"/>
      <protection hidden="1"/>
    </xf>
    <xf numFmtId="49" fontId="10" fillId="8" borderId="2" xfId="0" applyNumberFormat="1" applyFont="1" applyFill="1" applyBorder="1" applyAlignment="1" applyProtection="1">
      <alignment horizontal="left" vertical="top" wrapText="1"/>
      <protection hidden="1"/>
    </xf>
    <xf numFmtId="0" fontId="10" fillId="8" borderId="4" xfId="0" applyNumberFormat="1" applyFont="1" applyFill="1" applyBorder="1" applyAlignment="1" applyProtection="1">
      <alignment horizontal="left" vertical="top" wrapText="1"/>
      <protection hidden="1"/>
    </xf>
    <xf numFmtId="0" fontId="10" fillId="8" borderId="3" xfId="0" applyNumberFormat="1" applyFont="1" applyFill="1" applyBorder="1" applyAlignment="1" applyProtection="1">
      <alignment horizontal="left" vertical="top" wrapText="1"/>
      <protection hidden="1"/>
    </xf>
    <xf numFmtId="0" fontId="58" fillId="0" borderId="4" xfId="0" applyFont="1" applyBorder="1" applyAlignment="1" applyProtection="1">
      <alignment horizontal="center"/>
      <protection hidden="1"/>
    </xf>
    <xf numFmtId="49" fontId="59" fillId="0" borderId="2" xfId="0" applyNumberFormat="1" applyFont="1" applyBorder="1" applyAlignment="1" applyProtection="1">
      <alignment horizontal="left" vertical="top"/>
      <protection hidden="1"/>
    </xf>
    <xf numFmtId="0" fontId="59" fillId="0" borderId="4" xfId="0" applyNumberFormat="1" applyFont="1" applyBorder="1" applyAlignment="1" applyProtection="1">
      <alignment horizontal="left" vertical="top"/>
      <protection hidden="1"/>
    </xf>
    <xf numFmtId="0" fontId="59" fillId="0" borderId="3" xfId="0" applyNumberFormat="1" applyFont="1" applyBorder="1" applyAlignment="1" applyProtection="1">
      <alignment horizontal="left" vertical="top"/>
      <protection hidden="1"/>
    </xf>
    <xf numFmtId="0" fontId="59" fillId="8" borderId="0" xfId="0" applyFont="1" applyFill="1" applyBorder="1" applyProtection="1">
      <protection hidden="1"/>
    </xf>
    <xf numFmtId="0" fontId="72" fillId="17" borderId="1" xfId="0" applyFont="1" applyFill="1" applyBorder="1" applyAlignment="1" applyProtection="1">
      <alignment horizontal="center" vertical="top" wrapText="1"/>
      <protection hidden="1"/>
    </xf>
    <xf numFmtId="0" fontId="77" fillId="8" borderId="10" xfId="0" applyFont="1" applyFill="1" applyBorder="1" applyAlignment="1">
      <alignment horizontal="center" vertical="center" wrapText="1"/>
    </xf>
    <xf numFmtId="0" fontId="49" fillId="8" borderId="0" xfId="1" applyFont="1" applyFill="1" applyBorder="1" applyAlignment="1" applyProtection="1">
      <alignment horizontal="center" vertical="top" wrapText="1"/>
    </xf>
    <xf numFmtId="0" fontId="78" fillId="8" borderId="0" xfId="0" applyFont="1" applyFill="1" applyBorder="1" applyAlignment="1">
      <alignment horizontal="center" vertical="top" wrapText="1"/>
    </xf>
    <xf numFmtId="0" fontId="13" fillId="12" borderId="23" xfId="0" applyFont="1" applyFill="1" applyBorder="1" applyAlignment="1">
      <alignment horizontal="center"/>
    </xf>
    <xf numFmtId="0" fontId="13" fillId="12" borderId="24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76" fillId="8" borderId="0" xfId="0" applyFont="1" applyFill="1" applyBorder="1" applyAlignment="1">
      <alignment horizontal="right" vertical="top" wrapText="1"/>
    </xf>
    <xf numFmtId="0" fontId="2" fillId="8" borderId="9" xfId="0" applyFont="1" applyFill="1" applyBorder="1" applyAlignment="1">
      <alignment horizontal="center"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20" xfId="0" applyFill="1" applyBorder="1" applyAlignment="1">
      <alignment horizontal="center" vertical="top" wrapText="1"/>
    </xf>
    <xf numFmtId="0" fontId="85" fillId="8" borderId="11" xfId="0" applyFont="1" applyFill="1" applyBorder="1" applyAlignment="1">
      <alignment horizontal="center" vertical="top" wrapText="1"/>
    </xf>
    <xf numFmtId="0" fontId="85" fillId="8" borderId="0" xfId="0" applyFont="1" applyFill="1" applyBorder="1" applyAlignment="1">
      <alignment horizontal="center" vertical="top" wrapText="1"/>
    </xf>
    <xf numFmtId="0" fontId="85" fillId="8" borderId="16" xfId="0" applyFont="1" applyFill="1" applyBorder="1" applyAlignment="1">
      <alignment horizontal="center" vertical="top" wrapText="1"/>
    </xf>
    <xf numFmtId="0" fontId="85" fillId="8" borderId="13" xfId="0" applyFont="1" applyFill="1" applyBorder="1" applyAlignment="1">
      <alignment horizontal="center" vertical="top" wrapText="1"/>
    </xf>
    <xf numFmtId="0" fontId="85" fillId="8" borderId="14" xfId="0" applyFont="1" applyFill="1" applyBorder="1" applyAlignment="1">
      <alignment horizontal="center" vertical="top" wrapText="1"/>
    </xf>
    <xf numFmtId="0" fontId="85" fillId="8" borderId="2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55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left" vertical="top" wrapText="1"/>
      <protection hidden="1"/>
    </xf>
    <xf numFmtId="0" fontId="2" fillId="19" borderId="2" xfId="0" applyFont="1" applyFill="1" applyBorder="1" applyAlignment="1" applyProtection="1">
      <alignment horizontal="center" vertical="center" wrapText="1"/>
      <protection hidden="1"/>
    </xf>
    <xf numFmtId="0" fontId="2" fillId="19" borderId="4" xfId="0" applyFont="1" applyFill="1" applyBorder="1" applyAlignment="1" applyProtection="1">
      <alignment horizontal="center" vertical="center" wrapText="1"/>
      <protection hidden="1"/>
    </xf>
    <xf numFmtId="0" fontId="2" fillId="19" borderId="3" xfId="0" applyFont="1" applyFill="1" applyBorder="1" applyAlignment="1" applyProtection="1">
      <alignment horizontal="center" vertical="center" wrapText="1"/>
      <protection hidden="1"/>
    </xf>
  </cellXfs>
  <cellStyles count="13">
    <cellStyle name="Hiperlink" xfId="1" builtinId="8"/>
    <cellStyle name="Hiperlink 2" xfId="7" xr:uid="{181589B3-053F-45A7-A7F0-D292686FCCBD}"/>
    <cellStyle name="Moeda" xfId="2" builtinId="4"/>
    <cellStyle name="Moeda 2" xfId="3" xr:uid="{00000000-0005-0000-0000-000002000000}"/>
    <cellStyle name="Moeda 2 2" xfId="9" xr:uid="{A713217C-15DC-408F-81CF-27B3CFFBFD4F}"/>
    <cellStyle name="Moeda 3" xfId="8" xr:uid="{20A5BB3B-940D-4FA1-8EAB-871BCB796380}"/>
    <cellStyle name="Normal" xfId="0" builtinId="0"/>
    <cellStyle name="Normal 11" xfId="4" xr:uid="{00000000-0005-0000-0000-000004000000}"/>
    <cellStyle name="Normal 11 2" xfId="10" xr:uid="{1CDE59B3-4A62-42D0-AAF7-106DD6E6E826}"/>
    <cellStyle name="Normal 2" xfId="6" xr:uid="{44EC57F5-7AAB-446C-B0C3-3A9DAF2D95C1}"/>
    <cellStyle name="Porcentagem 2" xfId="11" xr:uid="{6981D081-E3DE-405B-AE5F-68E9AEC23E7B}"/>
    <cellStyle name="Vírgula" xfId="5" builtinId="3"/>
    <cellStyle name="Vírgula 2" xfId="12" xr:uid="{B34B6646-F378-467F-BE69-3E28166093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DadosGrafico!$B$16:$C$16</c:f>
              <c:strCache>
                <c:ptCount val="2"/>
                <c:pt idx="0">
                  <c:v>LIQUIDEZ GERAL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DadosGrafico!$D$16:$F$16</c:f>
              <c:numCache>
                <c:formatCode>#,##0.00</c:formatCode>
                <c:ptCount val="3"/>
                <c:pt idx="0">
                  <c:v>1.0772739708839048</c:v>
                </c:pt>
                <c:pt idx="1">
                  <c:v>1.014337755394547</c:v>
                </c:pt>
                <c:pt idx="2">
                  <c:v>1.2722649128661536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C-4821-938D-A1CEDB876B39}"/>
            </c:ext>
          </c:extLst>
        </c:ser>
        <c:ser>
          <c:idx val="1"/>
          <c:order val="1"/>
          <c:tx>
            <c:strRef>
              <c:f>DadosGrafico!$B$17:$C$17</c:f>
              <c:strCache>
                <c:ptCount val="2"/>
                <c:pt idx="0">
                  <c:v>LIQUIDEZ CORRENTE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DadosGrafico!$D$17:$F$17</c:f>
              <c:numCache>
                <c:formatCode>#,##0.00</c:formatCode>
                <c:ptCount val="3"/>
                <c:pt idx="0">
                  <c:v>1.5792858003792019</c:v>
                </c:pt>
                <c:pt idx="1">
                  <c:v>1.3968029828865529</c:v>
                </c:pt>
                <c:pt idx="2">
                  <c:v>1.3713802405214188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C-4821-938D-A1CEDB876B39}"/>
            </c:ext>
          </c:extLst>
        </c:ser>
        <c:ser>
          <c:idx val="2"/>
          <c:order val="2"/>
          <c:tx>
            <c:strRef>
              <c:f>DadosGrafico!$B$18:$C$18</c:f>
              <c:strCache>
                <c:ptCount val="2"/>
                <c:pt idx="0">
                  <c:v>LIQUIDEZ SECA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DadosGrafico!$D$18:$F$18</c:f>
              <c:numCache>
                <c:formatCode>#,##0.00</c:formatCode>
                <c:ptCount val="3"/>
                <c:pt idx="0">
                  <c:v>1.3340237380159197</c:v>
                </c:pt>
                <c:pt idx="1">
                  <c:v>1.1608258170442807</c:v>
                </c:pt>
                <c:pt idx="2">
                  <c:v>1.1146240306357826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C-4821-938D-A1CEDB876B39}"/>
            </c:ext>
          </c:extLst>
        </c:ser>
        <c:ser>
          <c:idx val="3"/>
          <c:order val="3"/>
          <c:tx>
            <c:strRef>
              <c:f>DadosGrafico!$B$19:$C$19</c:f>
              <c:strCache>
                <c:ptCount val="2"/>
                <c:pt idx="0">
                  <c:v>LIQUIDEZ IMEDIATA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DadosGrafico!$D$19:$F$19</c:f>
              <c:numCache>
                <c:formatCode>#,##0.00</c:formatCode>
                <c:ptCount val="3"/>
                <c:pt idx="0">
                  <c:v>0.4743756491404586</c:v>
                </c:pt>
                <c:pt idx="1">
                  <c:v>0.28797706427505243</c:v>
                </c:pt>
                <c:pt idx="2">
                  <c:v>0.32013190406430553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821-938D-A1CEDB87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8448"/>
        <c:axId val="406070016"/>
      </c:lineChart>
      <c:dateAx>
        <c:axId val="40606844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pt-BR"/>
          </a:p>
        </c:txPr>
        <c:crossAx val="406070016"/>
        <c:crosses val="autoZero"/>
        <c:auto val="1"/>
        <c:lblOffset val="100"/>
        <c:baseTimeUnit val="years"/>
      </c:dateAx>
      <c:valAx>
        <c:axId val="40607001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406068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DadosGrafico!$B$29:$C$29</c:f>
              <c:strCache>
                <c:ptCount val="2"/>
                <c:pt idx="0">
                  <c:v>MARGEM LÍQUIDA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DadosGrafico!$D$29:$F$29</c:f>
              <c:numCache>
                <c:formatCode>0.00%</c:formatCode>
                <c:ptCount val="3"/>
                <c:pt idx="0">
                  <c:v>0.14544816496355401</c:v>
                </c:pt>
                <c:pt idx="1">
                  <c:v>0.11328238377120275</c:v>
                </c:pt>
                <c:pt idx="2">
                  <c:v>0.12106224843622075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9-4793-AAA3-B062D9B8503C}"/>
            </c:ext>
          </c:extLst>
        </c:ser>
        <c:ser>
          <c:idx val="1"/>
          <c:order val="1"/>
          <c:tx>
            <c:strRef>
              <c:f>DadosGrafico!$B$30:$C$30</c:f>
              <c:strCache>
                <c:ptCount val="2"/>
                <c:pt idx="0">
                  <c:v>RENTABILIDADE DO ATIVO (ROA ou ROI)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DadosGrafico!$D$30:$F$30</c:f>
              <c:numCache>
                <c:formatCode>0.00%</c:formatCode>
                <c:ptCount val="3"/>
                <c:pt idx="0">
                  <c:v>8.3699080204088602E-2</c:v>
                </c:pt>
                <c:pt idx="1">
                  <c:v>0.10662645191531343</c:v>
                </c:pt>
                <c:pt idx="2">
                  <c:v>0.12464467258438144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9-4793-AAA3-B062D9B8503C}"/>
            </c:ext>
          </c:extLst>
        </c:ser>
        <c:ser>
          <c:idx val="2"/>
          <c:order val="2"/>
          <c:tx>
            <c:strRef>
              <c:f>DadosGrafico!$B$31:$C$31</c:f>
              <c:strCache>
                <c:ptCount val="2"/>
                <c:pt idx="0">
                  <c:v>RENTABILIDADE DO PATRIM. LÍQUIDO (ROE)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DadosGrafico!$D$31:$F$31</c:f>
              <c:numCache>
                <c:formatCode>0.00%</c:formatCode>
                <c:ptCount val="3"/>
                <c:pt idx="0">
                  <c:v>0.21511635949956512</c:v>
                </c:pt>
                <c:pt idx="1">
                  <c:v>0.25127456023233274</c:v>
                </c:pt>
                <c:pt idx="2">
                  <c:v>0.28424128422038691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9-4793-AAA3-B062D9B8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70408"/>
        <c:axId val="406070800"/>
      </c:lineChart>
      <c:dateAx>
        <c:axId val="406070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6070800"/>
        <c:crosses val="autoZero"/>
        <c:auto val="1"/>
        <c:lblOffset val="100"/>
        <c:baseTimeUnit val="years"/>
      </c:dateAx>
      <c:valAx>
        <c:axId val="406070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06070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DadosGrafico!$B$5:$C$5</c:f>
              <c:strCache>
                <c:ptCount val="2"/>
                <c:pt idx="0">
                  <c:v>PMRE – ROTAÇÃO DOS ESTOQUES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DadosGrafico!$D$5:$F$5</c:f>
              <c:numCache>
                <c:formatCode>0</c:formatCode>
                <c:ptCount val="3"/>
                <c:pt idx="0">
                  <c:v>139.94119563093093</c:v>
                </c:pt>
                <c:pt idx="1">
                  <c:v>107.83104558317726</c:v>
                </c:pt>
                <c:pt idx="2">
                  <c:v>111.4400016806124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D-4682-956F-2CAABC740CD5}"/>
            </c:ext>
          </c:extLst>
        </c:ser>
        <c:ser>
          <c:idx val="1"/>
          <c:order val="1"/>
          <c:tx>
            <c:strRef>
              <c:f>DadosGrafico!$B$6:$C$6</c:f>
              <c:strCache>
                <c:ptCount val="2"/>
                <c:pt idx="0">
                  <c:v>PMRV – RECEBIMENTO DAS VENDAS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DadosGrafico!$D$6:$F$6</c:f>
              <c:numCache>
                <c:formatCode>0</c:formatCode>
                <c:ptCount val="3"/>
                <c:pt idx="0">
                  <c:v>182.39888393271755</c:v>
                </c:pt>
                <c:pt idx="1">
                  <c:v>131.19485271687137</c:v>
                </c:pt>
                <c:pt idx="2">
                  <c:v>124.04224224388157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D-4682-956F-2CAABC740CD5}"/>
            </c:ext>
          </c:extLst>
        </c:ser>
        <c:ser>
          <c:idx val="2"/>
          <c:order val="2"/>
          <c:tx>
            <c:strRef>
              <c:f>DadosGrafico!$B$7:$C$7</c:f>
              <c:strCache>
                <c:ptCount val="2"/>
                <c:pt idx="0">
                  <c:v>PMPC – PAGAMENTO DAS COMPRAS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DadosGrafico!$D$7:$F$7</c:f>
              <c:numCache>
                <c:formatCode>0</c:formatCode>
                <c:ptCount val="3"/>
                <c:pt idx="0">
                  <c:v>128.59232815223032</c:v>
                </c:pt>
                <c:pt idx="1">
                  <c:v>101.30781937884842</c:v>
                </c:pt>
                <c:pt idx="2">
                  <c:v>99.936681332140438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D-4682-956F-2CAABC74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7664"/>
        <c:axId val="406068056"/>
      </c:lineChart>
      <c:dateAx>
        <c:axId val="40606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6068056"/>
        <c:crosses val="autoZero"/>
        <c:auto val="1"/>
        <c:lblOffset val="100"/>
        <c:baseTimeUnit val="years"/>
      </c:dateAx>
      <c:valAx>
        <c:axId val="406068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6067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DadosGrafico!$B$10:$C$10</c:f>
              <c:strCache>
                <c:ptCount val="2"/>
                <c:pt idx="0">
                  <c:v>CICLO OPERACIONAL (Dias Financiados)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DadosGrafico!$D$9:$F$9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DadosGrafico!$D$10:$F$10</c:f>
              <c:numCache>
                <c:formatCode>0</c:formatCode>
                <c:ptCount val="3"/>
                <c:pt idx="0">
                  <c:v>193.74775141141816</c:v>
                </c:pt>
                <c:pt idx="1">
                  <c:v>137.7180789212002</c:v>
                </c:pt>
                <c:pt idx="2">
                  <c:v>135.54556259235352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3-4841-A773-C019D9F8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3104"/>
        <c:axId val="10771144"/>
      </c:lineChart>
      <c:dateAx>
        <c:axId val="107731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10771144"/>
        <c:crosses val="autoZero"/>
        <c:auto val="1"/>
        <c:lblOffset val="100"/>
        <c:baseTimeUnit val="years"/>
      </c:dateAx>
      <c:valAx>
        <c:axId val="107711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7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DadosGrafico!$B$37:$C$37</c:f>
              <c:strCache>
                <c:ptCount val="2"/>
                <c:pt idx="0">
                  <c:v>PART. DE CAPITAL DE TERCEIROS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DadosGrafico!$D$37:$F$37</c:f>
              <c:numCache>
                <c:formatCode>0.00%</c:formatCode>
                <c:ptCount val="3"/>
                <c:pt idx="0">
                  <c:v>1.6616509576981218</c:v>
                </c:pt>
                <c:pt idx="1">
                  <c:v>1.462770242456916</c:v>
                </c:pt>
                <c:pt idx="2">
                  <c:v>1.2306287096865556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F-4635-A195-F62BA56CF5D0}"/>
            </c:ext>
          </c:extLst>
        </c:ser>
        <c:ser>
          <c:idx val="1"/>
          <c:order val="1"/>
          <c:tx>
            <c:strRef>
              <c:f>DadosGrafico!$B$38:$C$38</c:f>
              <c:strCache>
                <c:ptCount val="2"/>
                <c:pt idx="0">
                  <c:v>COMPOSIÇÃO DO ENDIVIDAMENTO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DadosGrafico!$D$38:$F$38</c:f>
              <c:numCache>
                <c:formatCode>0.00%</c:formatCode>
                <c:ptCount val="3"/>
                <c:pt idx="0">
                  <c:v>0.61626150948221947</c:v>
                </c:pt>
                <c:pt idx="1">
                  <c:v>0.69446200117373025</c:v>
                </c:pt>
                <c:pt idx="2">
                  <c:v>0.88858995392205053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F-4635-A195-F62BA56CF5D0}"/>
            </c:ext>
          </c:extLst>
        </c:ser>
        <c:ser>
          <c:idx val="2"/>
          <c:order val="2"/>
          <c:tx>
            <c:strRef>
              <c:f>DadosGrafico!$B$39:$C$39</c:f>
              <c:strCache>
                <c:ptCount val="2"/>
                <c:pt idx="0">
                  <c:v>IMOBILIZAÇÃO DO PATRIM. LÍQUIDO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DadosGrafico!$D$39:$F$39</c:f>
              <c:numCache>
                <c:formatCode>0.00%</c:formatCode>
                <c:ptCount val="3"/>
                <c:pt idx="0">
                  <c:v>0.87159763227562281</c:v>
                </c:pt>
                <c:pt idx="1">
                  <c:v>0.97902715806523055</c:v>
                </c:pt>
                <c:pt idx="2">
                  <c:v>0.66494298158660281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F-4635-A195-F62BA56CF5D0}"/>
            </c:ext>
          </c:extLst>
        </c:ser>
        <c:ser>
          <c:idx val="3"/>
          <c:order val="3"/>
          <c:tx>
            <c:strRef>
              <c:f>DadosGrafico!$B$40:$C$40</c:f>
              <c:strCache>
                <c:ptCount val="2"/>
                <c:pt idx="0">
                  <c:v>IMOB. DOS RECUR. NÃO CORRENTES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DadosGrafico!$D$40:$F$40</c:f>
              <c:numCache>
                <c:formatCode>0.00%</c:formatCode>
                <c:ptCount val="3"/>
                <c:pt idx="0">
                  <c:v>0.53222804493021114</c:v>
                </c:pt>
                <c:pt idx="1">
                  <c:v>0.67662283418918512</c:v>
                </c:pt>
                <c:pt idx="2">
                  <c:v>0.58476862885680658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F-4635-A195-F62BA56C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536"/>
        <c:axId val="10772320"/>
      </c:lineChart>
      <c:dateAx>
        <c:axId val="10771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10772320"/>
        <c:crosses val="autoZero"/>
        <c:auto val="1"/>
        <c:lblOffset val="100"/>
        <c:baseTimeUnit val="years"/>
      </c:dateAx>
      <c:valAx>
        <c:axId val="10772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771536"/>
        <c:crosses val="autoZero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DadosGrafico!$B$25</c:f>
              <c:strCache>
                <c:ptCount val="1"/>
                <c:pt idx="0">
                  <c:v>GIRO DO ATIVO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DadosGrafico!$C$25:$F$25</c:f>
              <c:numCache>
                <c:formatCode>#,##0.00</c:formatCode>
                <c:ptCount val="3"/>
                <c:pt idx="0">
                  <c:v>0.57545641930279201</c:v>
                </c:pt>
                <c:pt idx="1">
                  <c:v>0.94124477580439725</c:v>
                </c:pt>
                <c:pt idx="2">
                  <c:v>1.0295915877528743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4-4B6F-83AB-915DAE739CC5}"/>
            </c:ext>
          </c:extLst>
        </c:ser>
        <c:ser>
          <c:idx val="1"/>
          <c:order val="1"/>
          <c:tx>
            <c:strRef>
              <c:f>DadosGrafico!$B$26</c:f>
              <c:strCache>
                <c:ptCount val="1"/>
                <c:pt idx="0">
                  <c:v>MULTIPLICADOR ALAVANCAGEM FINNACEIRA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44196</c:v>
                </c:pt>
                <c:pt idx="1">
                  <c:v>43830</c:v>
                </c:pt>
                <c:pt idx="2">
                  <c:v>43465</c:v>
                </c:pt>
              </c:numCache>
            </c:numRef>
          </c:cat>
          <c:val>
            <c:numRef>
              <c:f>DadosGrafico!$C$26:$F$26</c:f>
              <c:numCache>
                <c:formatCode>#,##0.00</c:formatCode>
                <c:ptCount val="3"/>
                <c:pt idx="0">
                  <c:v>2.5701161706321467</c:v>
                </c:pt>
                <c:pt idx="1">
                  <c:v>2.3565874669814959</c:v>
                </c:pt>
                <c:pt idx="2">
                  <c:v>2.2804126187419875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4-4B6F-83AB-915DAE739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928"/>
        <c:axId val="10769968"/>
      </c:lineChart>
      <c:dateAx>
        <c:axId val="1077192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69968"/>
        <c:crosses val="autoZero"/>
        <c:auto val="1"/>
        <c:lblOffset val="100"/>
        <c:baseTimeUnit val="years"/>
      </c:dateAx>
      <c:valAx>
        <c:axId val="107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147152</xdr:rowOff>
    </xdr:from>
    <xdr:to>
      <xdr:col>2</xdr:col>
      <xdr:colOff>1355823</xdr:colOff>
      <xdr:row>8</xdr:row>
      <xdr:rowOff>314325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17BCBE-56CD-414E-AE33-67B7BEE1C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99602"/>
          <a:ext cx="1251048" cy="179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6</xdr:col>
      <xdr:colOff>847725</xdr:colOff>
      <xdr:row>66</xdr:row>
      <xdr:rowOff>152400</xdr:rowOff>
    </xdr:to>
    <xdr:graphicFrame macro="">
      <xdr:nvGraphicFramePr>
        <xdr:cNvPr id="21604" name="Gráfico 4">
          <a:extLst>
            <a:ext uri="{FF2B5EF4-FFF2-40B4-BE49-F238E27FC236}">
              <a16:creationId xmlns:a16="http://schemas.microsoft.com/office/drawing/2014/main" id="{00000000-0008-0000-1200-000064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84</xdr:row>
      <xdr:rowOff>28575</xdr:rowOff>
    </xdr:from>
    <xdr:to>
      <xdr:col>6</xdr:col>
      <xdr:colOff>800100</xdr:colOff>
      <xdr:row>101</xdr:row>
      <xdr:rowOff>19050</xdr:rowOff>
    </xdr:to>
    <xdr:graphicFrame macro="">
      <xdr:nvGraphicFramePr>
        <xdr:cNvPr id="21606" name="Gráfico 7">
          <a:extLst>
            <a:ext uri="{FF2B5EF4-FFF2-40B4-BE49-F238E27FC236}">
              <a16:creationId xmlns:a16="http://schemas.microsoft.com/office/drawing/2014/main" id="{00000000-0008-0000-1200-00006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561975</xdr:colOff>
      <xdr:row>24</xdr:row>
      <xdr:rowOff>142875</xdr:rowOff>
    </xdr:from>
    <xdr:to>
      <xdr:col>6</xdr:col>
      <xdr:colOff>876300</xdr:colOff>
      <xdr:row>38</xdr:row>
      <xdr:rowOff>66675</xdr:rowOff>
    </xdr:to>
    <xdr:graphicFrame macro="">
      <xdr:nvGraphicFramePr>
        <xdr:cNvPr id="21607" name="Gráfico 8">
          <a:extLst>
            <a:ext uri="{FF2B5EF4-FFF2-40B4-BE49-F238E27FC236}">
              <a16:creationId xmlns:a16="http://schemas.microsoft.com/office/drawing/2014/main" id="{00000000-0008-0000-1200-000067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24</xdr:row>
      <xdr:rowOff>152400</xdr:rowOff>
    </xdr:from>
    <xdr:to>
      <xdr:col>3</xdr:col>
      <xdr:colOff>476250</xdr:colOff>
      <xdr:row>38</xdr:row>
      <xdr:rowOff>47625</xdr:rowOff>
    </xdr:to>
    <xdr:graphicFrame macro="">
      <xdr:nvGraphicFramePr>
        <xdr:cNvPr id="21608" name="Gráfico 9">
          <a:extLst>
            <a:ext uri="{FF2B5EF4-FFF2-40B4-BE49-F238E27FC236}">
              <a16:creationId xmlns:a16="http://schemas.microsoft.com/office/drawing/2014/main" id="{00000000-0008-0000-1200-000068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114</xdr:row>
      <xdr:rowOff>19050</xdr:rowOff>
    </xdr:from>
    <xdr:to>
      <xdr:col>6</xdr:col>
      <xdr:colOff>857250</xdr:colOff>
      <xdr:row>131</xdr:row>
      <xdr:rowOff>9525</xdr:rowOff>
    </xdr:to>
    <xdr:graphicFrame macro="">
      <xdr:nvGraphicFramePr>
        <xdr:cNvPr id="21609" name="Gráfico 11">
          <a:extLst>
            <a:ext uri="{FF2B5EF4-FFF2-40B4-BE49-F238E27FC236}">
              <a16:creationId xmlns:a16="http://schemas.microsoft.com/office/drawing/2014/main" id="{00000000-0008-0000-1200-000069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219074</xdr:colOff>
      <xdr:row>84</xdr:row>
      <xdr:rowOff>38100</xdr:rowOff>
    </xdr:from>
    <xdr:to>
      <xdr:col>3</xdr:col>
      <xdr:colOff>419099</xdr:colOff>
      <xdr:row>101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66675</xdr:rowOff>
    </xdr:from>
    <xdr:to>
      <xdr:col>2</xdr:col>
      <xdr:colOff>0</xdr:colOff>
      <xdr:row>9</xdr:row>
      <xdr:rowOff>723900</xdr:rowOff>
    </xdr:to>
    <xdr:pic>
      <xdr:nvPicPr>
        <xdr:cNvPr id="10334" name="Imagem 1" descr="capalivroadc-2ed.JPG">
          <a:extLst>
            <a:ext uri="{FF2B5EF4-FFF2-40B4-BE49-F238E27FC236}">
              <a16:creationId xmlns:a16="http://schemas.microsoft.com/office/drawing/2014/main" id="{00000000-0008-0000-1500-00005E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162050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cantara.pro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lcantara.pro.br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T34"/>
  <sheetViews>
    <sheetView showGridLines="0" showRowColHeaders="0" zoomScaleNormal="100" zoomScaleSheetLayoutView="100" workbookViewId="0">
      <pane ySplit="2" topLeftCell="A3" activePane="bottomLeft" state="frozen"/>
      <selection pane="bottomLeft" activeCell="L7" sqref="L7"/>
    </sheetView>
  </sheetViews>
  <sheetFormatPr defaultColWidth="9.140625" defaultRowHeight="12.75" customHeight="1"/>
  <cols>
    <col min="1" max="1" width="1.7109375" customWidth="1"/>
    <col min="2" max="2" width="1.5703125" customWidth="1"/>
    <col min="3" max="3" width="1" customWidth="1"/>
    <col min="4" max="4" width="23.42578125" bestFit="1" customWidth="1"/>
    <col min="5" max="7" width="1" customWidth="1"/>
    <col min="8" max="8" width="24.7109375" customWidth="1"/>
    <col min="9" max="11" width="1" customWidth="1"/>
    <col min="12" max="12" width="22.140625" bestFit="1" customWidth="1"/>
    <col min="13" max="15" width="1" customWidth="1"/>
    <col min="16" max="16" width="23.140625" bestFit="1" customWidth="1"/>
    <col min="17" max="18" width="1" customWidth="1"/>
    <col min="19" max="19" width="1.5703125" customWidth="1"/>
    <col min="20" max="20" width="1.7109375" customWidth="1"/>
    <col min="21" max="23" width="5" customWidth="1"/>
  </cols>
  <sheetData>
    <row r="1" spans="1:20" ht="6" customHeight="1" thickBot="1">
      <c r="A1" s="135"/>
      <c r="B1" s="136"/>
      <c r="C1" s="136"/>
      <c r="D1" s="137"/>
      <c r="E1" s="137"/>
      <c r="F1" s="137"/>
      <c r="G1" s="136"/>
      <c r="H1" s="137"/>
      <c r="I1" s="137"/>
      <c r="J1" s="137"/>
      <c r="K1" s="136"/>
      <c r="L1" s="136"/>
      <c r="M1" s="136"/>
      <c r="N1" s="136"/>
      <c r="O1" s="136"/>
      <c r="P1" s="136"/>
      <c r="Q1" s="136"/>
      <c r="R1" s="137"/>
      <c r="S1" s="135"/>
      <c r="T1" s="135"/>
    </row>
    <row r="2" spans="1:20" ht="21" thickBot="1">
      <c r="A2" s="138"/>
      <c r="B2" s="548"/>
      <c r="C2" s="549" t="s">
        <v>319</v>
      </c>
      <c r="D2" s="550"/>
      <c r="E2" s="549"/>
      <c r="F2" s="549"/>
      <c r="G2" s="549"/>
      <c r="H2" s="551"/>
      <c r="I2" s="549"/>
      <c r="J2" s="549"/>
      <c r="K2" s="549"/>
      <c r="L2" s="549"/>
      <c r="M2" s="549"/>
      <c r="N2" s="549"/>
      <c r="O2" s="549"/>
      <c r="P2" s="552" t="s">
        <v>320</v>
      </c>
      <c r="Q2" s="549"/>
      <c r="R2" s="549"/>
      <c r="S2" s="553"/>
      <c r="T2" s="138"/>
    </row>
    <row r="3" spans="1:20" ht="6" customHeight="1" thickBot="1">
      <c r="A3" s="1"/>
      <c r="B3" s="2"/>
      <c r="C3" s="2"/>
      <c r="D3" s="137"/>
      <c r="E3" s="137"/>
      <c r="F3" s="137"/>
      <c r="G3" s="2"/>
      <c r="H3" s="137"/>
      <c r="I3" s="137"/>
      <c r="J3" s="137"/>
      <c r="K3" s="2"/>
      <c r="L3" s="2"/>
      <c r="M3" s="2"/>
      <c r="N3" s="2"/>
      <c r="O3" s="2"/>
      <c r="P3" s="2"/>
      <c r="Q3" s="2"/>
      <c r="R3" s="137"/>
      <c r="S3" s="1"/>
      <c r="T3" s="1"/>
    </row>
    <row r="4" spans="1:20" ht="5.25" customHeight="1" thickBot="1">
      <c r="A4" s="3"/>
      <c r="B4" s="554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57"/>
      <c r="T4" s="3"/>
    </row>
    <row r="5" spans="1:20" ht="30" customHeight="1" thickBot="1">
      <c r="A5" s="567"/>
      <c r="B5" s="568"/>
      <c r="C5" s="569"/>
      <c r="D5" s="566" t="s">
        <v>328</v>
      </c>
      <c r="E5" s="572"/>
      <c r="F5" s="568"/>
      <c r="G5" s="569"/>
      <c r="H5" s="606" t="s">
        <v>324</v>
      </c>
      <c r="I5" s="607"/>
      <c r="J5" s="569"/>
      <c r="K5" s="569"/>
      <c r="L5" s="606" t="s">
        <v>326</v>
      </c>
      <c r="M5" s="607"/>
      <c r="N5" s="569"/>
      <c r="O5" s="569"/>
      <c r="P5" s="606" t="s">
        <v>327</v>
      </c>
      <c r="Q5" s="607"/>
      <c r="R5" s="569"/>
      <c r="S5" s="570"/>
      <c r="T5" s="571"/>
    </row>
    <row r="6" spans="1:20" ht="5.25" customHeight="1">
      <c r="A6" s="3"/>
      <c r="B6" s="555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58"/>
      <c r="T6" s="3"/>
    </row>
    <row r="7" spans="1:20" ht="30" customHeight="1">
      <c r="A7" s="567"/>
      <c r="B7" s="568"/>
      <c r="C7" s="569"/>
      <c r="D7" s="563" t="s">
        <v>123</v>
      </c>
      <c r="E7" s="564"/>
      <c r="F7" s="569"/>
      <c r="G7" s="569"/>
      <c r="H7" s="563" t="s">
        <v>0</v>
      </c>
      <c r="I7" s="564"/>
      <c r="J7" s="569"/>
      <c r="K7" s="569"/>
      <c r="L7" s="563" t="s">
        <v>0</v>
      </c>
      <c r="M7" s="564"/>
      <c r="N7" s="561"/>
      <c r="O7" s="561"/>
      <c r="P7" s="563" t="s">
        <v>3</v>
      </c>
      <c r="Q7" s="564"/>
      <c r="R7" s="569"/>
      <c r="S7" s="570"/>
      <c r="T7" s="571"/>
    </row>
    <row r="8" spans="1:20" ht="5.25" customHeight="1">
      <c r="A8" s="571"/>
      <c r="B8" s="568"/>
      <c r="C8" s="569"/>
      <c r="D8" s="565"/>
      <c r="E8" s="565"/>
      <c r="F8" s="569"/>
      <c r="G8" s="569"/>
      <c r="H8" s="565"/>
      <c r="I8" s="565"/>
      <c r="J8" s="569"/>
      <c r="K8" s="569"/>
      <c r="L8" s="565"/>
      <c r="M8" s="565"/>
      <c r="N8" s="561"/>
      <c r="O8" s="561"/>
      <c r="P8" s="565"/>
      <c r="Q8" s="565"/>
      <c r="R8" s="569"/>
      <c r="S8" s="570"/>
      <c r="T8" s="571"/>
    </row>
    <row r="9" spans="1:20" ht="5.25" customHeight="1">
      <c r="A9" s="571"/>
      <c r="B9" s="568"/>
      <c r="C9" s="569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1"/>
      <c r="O9" s="561"/>
      <c r="P9" s="569"/>
      <c r="Q9" s="569"/>
      <c r="R9" s="569"/>
      <c r="S9" s="570"/>
      <c r="T9" s="571"/>
    </row>
    <row r="10" spans="1:20" ht="30" customHeight="1">
      <c r="A10" s="567"/>
      <c r="B10" s="568"/>
      <c r="C10" s="569"/>
      <c r="D10" s="563" t="s">
        <v>124</v>
      </c>
      <c r="E10" s="564"/>
      <c r="F10" s="569"/>
      <c r="G10" s="569"/>
      <c r="H10" s="563" t="s">
        <v>86</v>
      </c>
      <c r="I10" s="564"/>
      <c r="J10" s="569"/>
      <c r="K10" s="569"/>
      <c r="L10" s="563" t="s">
        <v>86</v>
      </c>
      <c r="M10" s="564"/>
      <c r="N10" s="561"/>
      <c r="O10" s="561"/>
      <c r="P10" s="563" t="s">
        <v>226</v>
      </c>
      <c r="Q10" s="564"/>
      <c r="R10" s="569"/>
      <c r="S10" s="570"/>
      <c r="T10" s="571"/>
    </row>
    <row r="11" spans="1:20" ht="5.25" customHeight="1">
      <c r="A11" s="571"/>
      <c r="B11" s="568"/>
      <c r="C11" s="569"/>
      <c r="D11" s="565"/>
      <c r="E11" s="565"/>
      <c r="F11" s="569"/>
      <c r="G11" s="569"/>
      <c r="H11" s="565"/>
      <c r="I11" s="565"/>
      <c r="J11" s="569"/>
      <c r="K11" s="569"/>
      <c r="L11" s="565"/>
      <c r="M11" s="565"/>
      <c r="N11" s="561"/>
      <c r="O11" s="561"/>
      <c r="P11" s="565"/>
      <c r="Q11" s="565"/>
      <c r="R11" s="569"/>
      <c r="S11" s="570"/>
      <c r="T11" s="571"/>
    </row>
    <row r="12" spans="1:20" ht="5.25" customHeight="1">
      <c r="A12" s="571"/>
      <c r="B12" s="568"/>
      <c r="C12" s="569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1"/>
      <c r="O12" s="561"/>
      <c r="P12" s="569"/>
      <c r="Q12" s="569"/>
      <c r="R12" s="569"/>
      <c r="S12" s="570"/>
      <c r="T12" s="571"/>
    </row>
    <row r="13" spans="1:20" ht="30" customHeight="1">
      <c r="A13" s="567"/>
      <c r="B13" s="568"/>
      <c r="C13" s="569"/>
      <c r="D13" s="569"/>
      <c r="E13" s="569"/>
      <c r="F13" s="569"/>
      <c r="G13" s="569"/>
      <c r="H13" s="563" t="s">
        <v>234</v>
      </c>
      <c r="I13" s="564"/>
      <c r="J13" s="569"/>
      <c r="K13" s="569"/>
      <c r="L13" s="563" t="s">
        <v>234</v>
      </c>
      <c r="M13" s="564"/>
      <c r="N13" s="561"/>
      <c r="O13" s="561"/>
      <c r="P13" s="563" t="s">
        <v>323</v>
      </c>
      <c r="Q13" s="564"/>
      <c r="R13" s="569"/>
      <c r="S13" s="570"/>
      <c r="T13" s="571"/>
    </row>
    <row r="14" spans="1:20" ht="5.25" customHeight="1">
      <c r="A14" s="571"/>
      <c r="B14" s="568"/>
      <c r="C14" s="569"/>
      <c r="D14" s="569"/>
      <c r="E14" s="569"/>
      <c r="F14" s="569"/>
      <c r="G14" s="569"/>
      <c r="H14" s="565"/>
      <c r="I14" s="565"/>
      <c r="J14" s="569"/>
      <c r="K14" s="569"/>
      <c r="L14" s="565"/>
      <c r="M14" s="565"/>
      <c r="N14" s="561"/>
      <c r="O14" s="561"/>
      <c r="P14" s="565"/>
      <c r="Q14" s="565"/>
      <c r="R14" s="569"/>
      <c r="S14" s="570"/>
      <c r="T14" s="571"/>
    </row>
    <row r="15" spans="1:20" ht="5.25" customHeight="1">
      <c r="A15" s="571"/>
      <c r="B15" s="568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1"/>
      <c r="O15" s="561"/>
      <c r="P15" s="569"/>
      <c r="Q15" s="569"/>
      <c r="R15" s="569"/>
      <c r="S15" s="570"/>
      <c r="T15" s="571"/>
    </row>
    <row r="16" spans="1:20" ht="30" customHeight="1">
      <c r="A16" s="567"/>
      <c r="B16" s="568"/>
      <c r="C16" s="569"/>
      <c r="D16" s="569"/>
      <c r="E16" s="569"/>
      <c r="F16" s="569"/>
      <c r="G16" s="569"/>
      <c r="H16" s="563" t="s">
        <v>235</v>
      </c>
      <c r="I16" s="564"/>
      <c r="J16" s="569"/>
      <c r="K16" s="569"/>
      <c r="L16" s="563" t="s">
        <v>235</v>
      </c>
      <c r="M16" s="564"/>
      <c r="N16" s="561"/>
      <c r="O16" s="561"/>
      <c r="P16" s="563" t="s">
        <v>1</v>
      </c>
      <c r="Q16" s="564"/>
      <c r="R16" s="569"/>
      <c r="S16" s="570"/>
      <c r="T16" s="571"/>
    </row>
    <row r="17" spans="1:20" ht="5.25" customHeight="1">
      <c r="A17" s="571"/>
      <c r="B17" s="568"/>
      <c r="C17" s="569"/>
      <c r="D17" s="569"/>
      <c r="E17" s="569"/>
      <c r="F17" s="569"/>
      <c r="G17" s="569"/>
      <c r="H17" s="565"/>
      <c r="I17" s="565"/>
      <c r="J17" s="569"/>
      <c r="K17" s="569"/>
      <c r="L17" s="565"/>
      <c r="M17" s="565"/>
      <c r="N17" s="561"/>
      <c r="O17" s="561"/>
      <c r="P17" s="565"/>
      <c r="Q17" s="565"/>
      <c r="R17" s="569"/>
      <c r="S17" s="570"/>
      <c r="T17" s="571"/>
    </row>
    <row r="18" spans="1:20" ht="5.25" customHeight="1">
      <c r="A18" s="571"/>
      <c r="B18" s="568"/>
      <c r="C18" s="569"/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1"/>
      <c r="O18" s="561"/>
      <c r="P18" s="569"/>
      <c r="Q18" s="561"/>
      <c r="R18" s="569"/>
      <c r="S18" s="570"/>
      <c r="T18" s="571"/>
    </row>
    <row r="19" spans="1:20" ht="30" customHeight="1">
      <c r="A19" s="567"/>
      <c r="B19" s="568"/>
      <c r="C19" s="569"/>
      <c r="D19" s="569"/>
      <c r="E19" s="569"/>
      <c r="F19" s="569"/>
      <c r="G19" s="569"/>
      <c r="H19" s="563" t="s">
        <v>125</v>
      </c>
      <c r="I19" s="564"/>
      <c r="J19" s="569"/>
      <c r="K19" s="569"/>
      <c r="L19" s="563" t="s">
        <v>125</v>
      </c>
      <c r="M19" s="564"/>
      <c r="N19" s="561"/>
      <c r="O19" s="561"/>
      <c r="P19" s="573" t="s">
        <v>233</v>
      </c>
      <c r="Q19" s="564"/>
      <c r="R19" s="569"/>
      <c r="S19" s="570"/>
      <c r="T19" s="571"/>
    </row>
    <row r="20" spans="1:20" ht="5.25" customHeight="1">
      <c r="A20" s="571"/>
      <c r="B20" s="568"/>
      <c r="C20" s="569"/>
      <c r="D20" s="569"/>
      <c r="E20" s="569"/>
      <c r="F20" s="569"/>
      <c r="G20" s="569"/>
      <c r="H20" s="565"/>
      <c r="I20" s="565"/>
      <c r="J20" s="569"/>
      <c r="K20" s="569"/>
      <c r="L20" s="565"/>
      <c r="M20" s="565"/>
      <c r="N20" s="561"/>
      <c r="O20" s="561"/>
      <c r="P20" s="565"/>
      <c r="Q20" s="565"/>
      <c r="R20" s="569"/>
      <c r="S20" s="570"/>
      <c r="T20" s="571"/>
    </row>
    <row r="21" spans="1:20" ht="5.25" customHeight="1" thickBot="1">
      <c r="A21" s="571"/>
      <c r="B21" s="568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1"/>
      <c r="O21" s="561"/>
      <c r="P21" s="569"/>
      <c r="Q21" s="561"/>
      <c r="R21" s="569"/>
      <c r="S21" s="570"/>
      <c r="T21" s="571"/>
    </row>
    <row r="22" spans="1:20" ht="20.100000000000001" customHeight="1" thickBot="1">
      <c r="A22" s="3"/>
      <c r="B22" s="555"/>
      <c r="C22" s="561"/>
      <c r="D22" s="608" t="s">
        <v>331</v>
      </c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10"/>
      <c r="R22" s="561"/>
      <c r="S22" s="558"/>
      <c r="T22" s="3"/>
    </row>
    <row r="23" spans="1:20" ht="5.25" customHeight="1">
      <c r="A23" s="571"/>
      <c r="B23" s="568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1"/>
      <c r="O23" s="561"/>
      <c r="P23" s="569"/>
      <c r="Q23" s="561"/>
      <c r="R23" s="569"/>
      <c r="S23" s="570"/>
      <c r="T23" s="571"/>
    </row>
    <row r="24" spans="1:20" ht="30" customHeight="1">
      <c r="A24" s="567"/>
      <c r="B24" s="568"/>
      <c r="C24" s="569"/>
      <c r="D24" s="563" t="s">
        <v>325</v>
      </c>
      <c r="E24" s="564"/>
      <c r="F24" s="569"/>
      <c r="G24" s="569"/>
      <c r="H24" s="390" t="s">
        <v>318</v>
      </c>
      <c r="I24" s="388"/>
      <c r="J24" s="561"/>
      <c r="K24" s="561"/>
      <c r="L24" s="390" t="s">
        <v>230</v>
      </c>
      <c r="M24" s="388"/>
      <c r="N24" s="561"/>
      <c r="O24" s="561"/>
      <c r="P24" s="563" t="s">
        <v>81</v>
      </c>
      <c r="Q24" s="564"/>
      <c r="R24" s="569"/>
      <c r="S24" s="570"/>
      <c r="T24" s="571"/>
    </row>
    <row r="25" spans="1:20" ht="5.25" customHeight="1">
      <c r="A25" s="571"/>
      <c r="B25" s="568"/>
      <c r="C25" s="569"/>
      <c r="D25" s="565"/>
      <c r="E25" s="565"/>
      <c r="F25" s="569"/>
      <c r="G25" s="569"/>
      <c r="H25" s="389"/>
      <c r="I25" s="389"/>
      <c r="J25" s="561"/>
      <c r="K25" s="561"/>
      <c r="L25" s="389"/>
      <c r="M25" s="389"/>
      <c r="N25" s="561"/>
      <c r="O25" s="561"/>
      <c r="P25" s="565"/>
      <c r="Q25" s="565"/>
      <c r="R25" s="569"/>
      <c r="S25" s="570"/>
      <c r="T25" s="571"/>
    </row>
    <row r="26" spans="1:20" ht="5.25" customHeight="1">
      <c r="A26" s="571"/>
      <c r="B26" s="568"/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  <c r="N26" s="561"/>
      <c r="O26" s="561"/>
      <c r="P26" s="569"/>
      <c r="Q26" s="561"/>
      <c r="R26" s="569"/>
      <c r="S26" s="570"/>
      <c r="T26" s="571"/>
    </row>
    <row r="27" spans="1:20" ht="27" customHeight="1">
      <c r="A27" s="139"/>
      <c r="B27" s="555"/>
      <c r="C27" s="561"/>
      <c r="D27" s="617" t="s">
        <v>336</v>
      </c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9"/>
      <c r="R27" s="561"/>
      <c r="S27" s="558"/>
      <c r="T27" s="3"/>
    </row>
    <row r="28" spans="1:20" ht="5.25" customHeight="1">
      <c r="A28" s="571"/>
      <c r="B28" s="568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1"/>
      <c r="O28" s="561"/>
      <c r="P28" s="569"/>
      <c r="Q28" s="561"/>
      <c r="R28" s="569"/>
      <c r="S28" s="570"/>
      <c r="T28" s="571"/>
    </row>
    <row r="29" spans="1:20" ht="32.25" customHeight="1">
      <c r="A29" s="139"/>
      <c r="B29" s="555"/>
      <c r="C29" s="561"/>
      <c r="D29" s="617" t="s">
        <v>329</v>
      </c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9"/>
      <c r="R29" s="561"/>
      <c r="S29" s="558"/>
      <c r="T29" s="3"/>
    </row>
    <row r="30" spans="1:20" ht="5.25" customHeight="1">
      <c r="A30" s="3"/>
      <c r="B30" s="555"/>
      <c r="C30" s="561"/>
      <c r="D30" s="561"/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58"/>
      <c r="T30" s="3"/>
    </row>
    <row r="31" spans="1:20" ht="13.5" customHeight="1">
      <c r="A31" s="3"/>
      <c r="B31" s="555"/>
      <c r="C31" s="561"/>
      <c r="D31" s="611" t="s">
        <v>321</v>
      </c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3"/>
      <c r="R31" s="561"/>
      <c r="S31" s="558"/>
      <c r="T31" s="3"/>
    </row>
    <row r="32" spans="1:20" ht="12" customHeight="1">
      <c r="A32" s="3"/>
      <c r="B32" s="555"/>
      <c r="C32" s="561"/>
      <c r="D32" s="614" t="s">
        <v>126</v>
      </c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6"/>
      <c r="R32" s="561"/>
      <c r="S32" s="558"/>
      <c r="T32" s="3"/>
    </row>
    <row r="33" spans="1:20" ht="5.25" customHeight="1" thickBot="1">
      <c r="A33" s="3"/>
      <c r="B33" s="556"/>
      <c r="C33" s="562"/>
      <c r="D33" s="562"/>
      <c r="E33" s="562"/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2"/>
      <c r="Q33" s="562"/>
      <c r="R33" s="562"/>
      <c r="S33" s="559"/>
      <c r="T33" s="3"/>
    </row>
    <row r="34" spans="1:20" ht="6.75" customHeight="1">
      <c r="A34" s="547"/>
      <c r="B34" s="547"/>
      <c r="C34" s="547"/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</row>
  </sheetData>
  <sheetProtection algorithmName="SHA-512" hashValue="PBlGwOoSmBcG3/7aoNogauyKhdviV9bpUhWDytMmH6+EWEmckeOdQShy/BP5v1t9hLiVxQjkQ0FaudiHTv6gGQ==" saltValue="7n51Karq8RU4CTPVLdQwYw==" spinCount="100000" sheet="1" objects="1" scenarios="1"/>
  <mergeCells count="8">
    <mergeCell ref="L5:M5"/>
    <mergeCell ref="P5:Q5"/>
    <mergeCell ref="D22:Q22"/>
    <mergeCell ref="D31:Q31"/>
    <mergeCell ref="D32:Q32"/>
    <mergeCell ref="D29:Q29"/>
    <mergeCell ref="D27:Q27"/>
    <mergeCell ref="H5:I5"/>
  </mergeCells>
  <phoneticPr fontId="0" type="noConversion"/>
  <hyperlinks>
    <hyperlink ref="D7" location="Empresa!A1" display="Cadastramento da Empresa" xr:uid="{00000000-0004-0000-0000-000000000000}"/>
    <hyperlink ref="D10" location="Analista!D8" display="Analista(s)" xr:uid="{00000000-0004-0000-0000-000001000000}"/>
    <hyperlink ref="H7" location="BP!B7" display="Balanço Patrimonial" xr:uid="{00000000-0004-0000-0000-000002000000}"/>
    <hyperlink ref="P7" location="Ajuda!A1" display="Ajuda ao Usuário" xr:uid="{00000000-0004-0000-0000-000003000000}"/>
    <hyperlink ref="D32" r:id="rId1" xr:uid="{00000000-0004-0000-0000-000004000000}"/>
    <hyperlink ref="H13" location="'DFC-Direto'!B6" display="DFC - Direto" xr:uid="{00000000-0004-0000-0000-000005000000}"/>
    <hyperlink ref="D24" location="Parecer!A1" display="Inserir Parecer Final" xr:uid="{00000000-0004-0000-0000-000006000000}"/>
    <hyperlink ref="L7" location="BP_AH_AV!A1" display="Balanço Patrimonial" xr:uid="{00000000-0004-0000-0000-000007000000}"/>
    <hyperlink ref="L10" location="DRE_AH_AV!A1" display="DRE" xr:uid="{00000000-0004-0000-0000-000008000000}"/>
    <hyperlink ref="H24" location="'Indicadores Contabeis'!A1" display="Relatório da Análise" xr:uid="{00000000-0004-0000-0000-000009000000}"/>
    <hyperlink ref="L24" location="Graficos!A1" display="Relatório com Gráficos" xr:uid="{00000000-0004-0000-0000-00000A000000}"/>
    <hyperlink ref="P13" location="Historico!A1" display="Histórico Alterações" xr:uid="{00000000-0004-0000-0000-00000B000000}"/>
    <hyperlink ref="P16" location="Créditos!A1" display="Créditos" xr:uid="{00000000-0004-0000-0000-00000C000000}"/>
    <hyperlink ref="H10" location="DRE!B6" display="DRE" xr:uid="{00000000-0004-0000-0000-00000D000000}"/>
    <hyperlink ref="H19" location="DVA!A6" display="DVA" xr:uid="{00000000-0004-0000-0000-00000E000000}"/>
    <hyperlink ref="H16" location="'DFC-Indireto'!B6" display="DFC - Indireto" xr:uid="{00000000-0004-0000-0000-00000F000000}"/>
    <hyperlink ref="L16" location="'DFC_AH_AV-Indireto'!A1" display="DFC - Indireto" xr:uid="{00000000-0004-0000-0000-000010000000}"/>
    <hyperlink ref="P10" location="Responsabilidade!A1" display="Declaração de Responsabilidade" xr:uid="{00000000-0004-0000-0000-000011000000}"/>
    <hyperlink ref="P24" location="CapitalGiro!A1" display="Análise do Capital de Giro" xr:uid="{00000000-0004-0000-0000-000012000000}"/>
    <hyperlink ref="L13" location="'DFC_AH_AV-Direto'!A1" display="DFC - Direto" xr:uid="{00000000-0004-0000-0000-000013000000}"/>
    <hyperlink ref="L19" location="DVA_AH_AV!A1" display="DVA" xr:uid="{00000000-0004-0000-0000-000014000000}"/>
    <hyperlink ref="P19" location="Livro!A1" display="Conheça o Livro" xr:uid="{00000000-0004-0000-0000-000015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horizontalDpi="4294967295" verticalDpi="1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pageSetUpPr fitToPage="1"/>
  </sheetPr>
  <dimension ref="A1:S193"/>
  <sheetViews>
    <sheetView showGridLines="0" showRowColHeaders="0" zoomScale="90" zoomScaleNormal="90" zoomScaleSheetLayoutView="100" workbookViewId="0">
      <pane xSplit="6" ySplit="7" topLeftCell="G11" activePane="bottomRight" state="frozen"/>
      <selection pane="topRight" activeCell="G1" sqref="G1"/>
      <selection pane="bottomLeft" activeCell="A7" sqref="A7"/>
      <selection pane="bottomRight" activeCell="R1" sqref="R1"/>
    </sheetView>
  </sheetViews>
  <sheetFormatPr defaultColWidth="0" defaultRowHeight="12.75" customHeight="1" zeroHeight="1"/>
  <cols>
    <col min="1" max="1" width="3.85546875" style="7" customWidth="1"/>
    <col min="2" max="2" width="3.28515625" style="7" customWidth="1"/>
    <col min="3" max="4" width="3.140625" style="7" customWidth="1"/>
    <col min="5" max="5" width="52.7109375" style="289" customWidth="1"/>
    <col min="6" max="6" width="9.28515625" style="289" customWidth="1"/>
    <col min="7" max="7" width="13.7109375" style="7" customWidth="1"/>
    <col min="8" max="9" width="11.7109375" style="7" customWidth="1"/>
    <col min="10" max="10" width="13.42578125" style="7" customWidth="1"/>
    <col min="11" max="11" width="2.28515625" style="7" customWidth="1"/>
    <col min="12" max="12" width="13.7109375" style="7" customWidth="1"/>
    <col min="13" max="14" width="11.7109375" style="7" customWidth="1"/>
    <col min="15" max="15" width="2.28515625" style="7" customWidth="1"/>
    <col min="16" max="16" width="13.7109375" style="7" customWidth="1"/>
    <col min="17" max="18" width="11.7109375" style="7" customWidth="1"/>
    <col min="19" max="19" width="4.7109375" style="7" customWidth="1"/>
    <col min="20" max="16384" width="9.140625" style="7" hidden="1"/>
  </cols>
  <sheetData>
    <row r="1" spans="1:19" ht="19.5" customHeight="1">
      <c r="A1" s="712" t="s">
        <v>11</v>
      </c>
      <c r="B1" s="712"/>
      <c r="C1" s="712"/>
      <c r="R1" s="330" t="s">
        <v>11</v>
      </c>
    </row>
    <row r="2" spans="1:19" s="25" customFormat="1" ht="55.5" customHeight="1">
      <c r="B2" s="691" t="s">
        <v>236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</row>
    <row r="3" spans="1:19" ht="19.5" customHeight="1"/>
    <row r="4" spans="1:19" ht="21" customHeight="1">
      <c r="B4" s="714" t="str">
        <f>Empresa!E8</f>
        <v>LOJAS RENNER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6"/>
    </row>
    <row r="5" spans="1:19"/>
    <row r="6" spans="1:19">
      <c r="G6" s="713">
        <f>'DFC-Direto'!G5</f>
        <v>44196</v>
      </c>
      <c r="H6" s="713"/>
      <c r="I6" s="713"/>
      <c r="J6" s="713"/>
      <c r="L6" s="713">
        <f>'DFC-Direto'!H5</f>
        <v>43830</v>
      </c>
      <c r="M6" s="713"/>
      <c r="N6" s="713"/>
      <c r="P6" s="713">
        <f>'DFC-Direto'!I5</f>
        <v>43465</v>
      </c>
      <c r="Q6" s="713"/>
      <c r="R6" s="713"/>
    </row>
    <row r="7" spans="1:19" s="91" customFormat="1" ht="25.5" customHeight="1">
      <c r="E7" s="343"/>
      <c r="F7" s="343"/>
      <c r="G7" s="37" t="s">
        <v>38</v>
      </c>
      <c r="H7" s="37" t="s">
        <v>39</v>
      </c>
      <c r="I7" s="37" t="s">
        <v>40</v>
      </c>
      <c r="J7" s="37" t="s">
        <v>177</v>
      </c>
      <c r="K7" s="35"/>
      <c r="L7" s="37" t="s">
        <v>38</v>
      </c>
      <c r="M7" s="37" t="s">
        <v>39</v>
      </c>
      <c r="N7" s="37" t="s">
        <v>40</v>
      </c>
      <c r="O7" s="35"/>
      <c r="P7" s="37" t="s">
        <v>38</v>
      </c>
      <c r="Q7" s="37" t="s">
        <v>39</v>
      </c>
      <c r="R7" s="37" t="s">
        <v>40</v>
      </c>
    </row>
    <row r="8" spans="1:19" ht="12.95" customHeight="1">
      <c r="B8" s="344" t="s">
        <v>153</v>
      </c>
      <c r="C8" s="435"/>
      <c r="D8" s="435"/>
      <c r="E8" s="300"/>
      <c r="F8" s="290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</row>
    <row r="9" spans="1:19" ht="12.95" customHeight="1">
      <c r="B9" s="134"/>
      <c r="C9" s="346" t="s">
        <v>164</v>
      </c>
      <c r="D9" s="346"/>
      <c r="E9" s="299"/>
      <c r="F9" s="291"/>
      <c r="G9" s="347">
        <f>'DFC-Direto'!G7</f>
        <v>0</v>
      </c>
      <c r="H9" s="308" t="e">
        <f t="shared" ref="H9:H17" si="0">G9/$G$19</f>
        <v>#DIV/0!</v>
      </c>
      <c r="I9" s="309">
        <f>IF(L9=0,IF(G9=0,0,IF(G9&gt;0,1,-1)),IF(G9=0,IF(L9&gt;0,-1,1),IF(G9*L9&lt;0,IF(L9&lt;G9,-(G9/L9-1),G9/L9-1),IF(G9&gt;0,G9/L9-1,-(G9/L9-1)))))</f>
        <v>0</v>
      </c>
      <c r="J9" s="309">
        <f>IF(P9=0,IF(G9=0,0,IF(G9&gt;0,1,-1)),IF(G9=0,IF(P9&gt;0,-1,1),IF(G9/P9&lt;0,IF(P9&lt;G9,-(G9/P9-1),G9/P9-1),IF(G9&gt;0,G9/P9-1,-(G9/P9-1)))))</f>
        <v>0</v>
      </c>
      <c r="K9" s="8"/>
      <c r="L9" s="347">
        <f>'DFC-Direto'!H7</f>
        <v>0</v>
      </c>
      <c r="M9" s="308" t="e">
        <f t="shared" ref="M9:M18" si="1">L9/$L$19</f>
        <v>#DIV/0!</v>
      </c>
      <c r="N9" s="309">
        <f>IF(P9=0,IF(L9=0,0,IF(L9&gt;0,1,-1)),IF(L9=0,IF(P9&gt;0,-1,1),IF(L9*P9&lt;0,IF(P9&lt;L9,-(L9/P9-1),L9/P9-1),IF(L9&gt;0,L9/P9-1,-(L9/P9-1)))))</f>
        <v>0</v>
      </c>
      <c r="O9" s="8"/>
      <c r="P9" s="347">
        <f>'DFC-Direto'!I7</f>
        <v>0</v>
      </c>
      <c r="Q9" s="308" t="e">
        <f t="shared" ref="Q9:Q18" si="2">P9/$P$19</f>
        <v>#DIV/0!</v>
      </c>
      <c r="R9" s="309">
        <v>1</v>
      </c>
      <c r="S9" s="345"/>
    </row>
    <row r="10" spans="1:19" ht="12.95" customHeight="1">
      <c r="B10" s="134"/>
      <c r="C10" s="346" t="s">
        <v>242</v>
      </c>
      <c r="D10" s="346"/>
      <c r="E10" s="299"/>
      <c r="F10" s="291"/>
      <c r="G10" s="347">
        <f>'DFC-Direto'!G8</f>
        <v>0</v>
      </c>
      <c r="H10" s="308" t="e">
        <f t="shared" si="0"/>
        <v>#DIV/0!</v>
      </c>
      <c r="I10" s="309">
        <f t="shared" ref="I10:I19" si="3">IF(L10=0,IF(G10=0,0,IF(G10&gt;0,1,-1)),IF(G10=0,IF(L10&gt;0,-1,1),IF(G10*L10&lt;0,IF(L10&lt;G10,-(G10/L10-1),G10/L10-1),IF(G10&gt;0,G10/L10-1,-(G10/L10-1)))))</f>
        <v>0</v>
      </c>
      <c r="J10" s="309">
        <f t="shared" ref="J10:J19" si="4">IF(P10=0,IF(G10=0,0,IF(G10&gt;0,1,-1)),IF(G10=0,IF(P10&gt;0,-1,1),IF(G10/P10&lt;0,IF(P10&lt;G10,-(G10/P10-1),G10/P10-1),IF(G10&gt;0,G10/P10-1,-(G10/P10-1)))))</f>
        <v>0</v>
      </c>
      <c r="K10" s="8"/>
      <c r="L10" s="347">
        <f>'DFC-Direto'!H8</f>
        <v>0</v>
      </c>
      <c r="M10" s="308" t="e">
        <f t="shared" si="1"/>
        <v>#DIV/0!</v>
      </c>
      <c r="N10" s="309">
        <f t="shared" ref="N10:N19" si="5">IF(P10=0,IF(L10=0,0,IF(L10&gt;0,1,-1)),IF(L10=0,IF(P10&gt;0,-1,1),IF(L10*P10&lt;0,IF(P10&lt;L10,-(L10/P10-1),L10/P10-1),IF(L10&gt;0,L10/P10-1,-(L10/P10-1)))))</f>
        <v>0</v>
      </c>
      <c r="O10" s="8"/>
      <c r="P10" s="347">
        <f>'DFC-Direto'!I8</f>
        <v>0</v>
      </c>
      <c r="Q10" s="308" t="e">
        <f t="shared" si="2"/>
        <v>#DIV/0!</v>
      </c>
      <c r="R10" s="309">
        <v>1</v>
      </c>
      <c r="S10" s="345"/>
    </row>
    <row r="11" spans="1:19" ht="12.95" customHeight="1">
      <c r="B11" s="134"/>
      <c r="C11" s="346" t="s">
        <v>243</v>
      </c>
      <c r="D11" s="346"/>
      <c r="E11" s="299"/>
      <c r="F11" s="291"/>
      <c r="G11" s="347">
        <f>'DFC-Direto'!G9</f>
        <v>0</v>
      </c>
      <c r="H11" s="308" t="e">
        <f t="shared" si="0"/>
        <v>#DIV/0!</v>
      </c>
      <c r="I11" s="309">
        <f t="shared" si="3"/>
        <v>0</v>
      </c>
      <c r="J11" s="309">
        <f t="shared" si="4"/>
        <v>0</v>
      </c>
      <c r="K11" s="8"/>
      <c r="L11" s="347">
        <f>'DFC-Direto'!H9</f>
        <v>0</v>
      </c>
      <c r="M11" s="308" t="e">
        <f t="shared" si="1"/>
        <v>#DIV/0!</v>
      </c>
      <c r="N11" s="309">
        <f t="shared" si="5"/>
        <v>0</v>
      </c>
      <c r="O11" s="8"/>
      <c r="P11" s="347">
        <f>'DFC-Direto'!I9</f>
        <v>0</v>
      </c>
      <c r="Q11" s="308" t="e">
        <f t="shared" si="2"/>
        <v>#DIV/0!</v>
      </c>
      <c r="R11" s="309">
        <v>1</v>
      </c>
      <c r="S11" s="345"/>
    </row>
    <row r="12" spans="1:19" ht="12.95" customHeight="1">
      <c r="B12" s="134"/>
      <c r="C12" s="346" t="s">
        <v>244</v>
      </c>
      <c r="D12" s="346"/>
      <c r="E12" s="299"/>
      <c r="F12" s="291"/>
      <c r="G12" s="347">
        <f>'DFC-Direto'!G10</f>
        <v>0</v>
      </c>
      <c r="H12" s="308" t="e">
        <f t="shared" si="0"/>
        <v>#DIV/0!</v>
      </c>
      <c r="I12" s="309">
        <f t="shared" si="3"/>
        <v>0</v>
      </c>
      <c r="J12" s="309">
        <f t="shared" si="4"/>
        <v>0</v>
      </c>
      <c r="K12" s="8"/>
      <c r="L12" s="347">
        <f>'DFC-Direto'!H10</f>
        <v>0</v>
      </c>
      <c r="M12" s="308" t="e">
        <f t="shared" si="1"/>
        <v>#DIV/0!</v>
      </c>
      <c r="N12" s="309">
        <f t="shared" si="5"/>
        <v>0</v>
      </c>
      <c r="O12" s="8"/>
      <c r="P12" s="347">
        <f>'DFC-Direto'!I10</f>
        <v>0</v>
      </c>
      <c r="Q12" s="308" t="e">
        <f t="shared" si="2"/>
        <v>#DIV/0!</v>
      </c>
      <c r="R12" s="309">
        <v>1</v>
      </c>
      <c r="S12" s="345"/>
    </row>
    <row r="13" spans="1:19" ht="12.95" customHeight="1">
      <c r="B13" s="134"/>
      <c r="C13" s="346"/>
      <c r="D13" s="447" t="s">
        <v>30</v>
      </c>
      <c r="E13" s="299"/>
      <c r="F13" s="291"/>
      <c r="G13" s="347">
        <f>'DFC-Direto'!G11</f>
        <v>0</v>
      </c>
      <c r="H13" s="308" t="e">
        <f t="shared" si="0"/>
        <v>#DIV/0!</v>
      </c>
      <c r="I13" s="309">
        <f t="shared" si="3"/>
        <v>0</v>
      </c>
      <c r="J13" s="309">
        <f t="shared" si="4"/>
        <v>0</v>
      </c>
      <c r="K13" s="8"/>
      <c r="L13" s="347">
        <f>'DFC-Direto'!H11</f>
        <v>0</v>
      </c>
      <c r="M13" s="308" t="e">
        <f t="shared" si="1"/>
        <v>#DIV/0!</v>
      </c>
      <c r="N13" s="309">
        <f t="shared" si="5"/>
        <v>0</v>
      </c>
      <c r="O13" s="8"/>
      <c r="P13" s="347">
        <f>'DFC-Direto'!I11</f>
        <v>0</v>
      </c>
      <c r="Q13" s="308" t="e">
        <f t="shared" si="2"/>
        <v>#DIV/0!</v>
      </c>
      <c r="R13" s="309">
        <v>1</v>
      </c>
      <c r="S13" s="345"/>
    </row>
    <row r="14" spans="1:19" ht="12.95" customHeight="1">
      <c r="B14" s="134"/>
      <c r="C14" s="346"/>
      <c r="D14" s="346" t="s">
        <v>245</v>
      </c>
      <c r="E14" s="299"/>
      <c r="F14" s="291"/>
      <c r="G14" s="347">
        <f>'DFC-Direto'!G12</f>
        <v>0</v>
      </c>
      <c r="H14" s="308" t="e">
        <f t="shared" si="0"/>
        <v>#DIV/0!</v>
      </c>
      <c r="I14" s="309">
        <f t="shared" si="3"/>
        <v>0</v>
      </c>
      <c r="J14" s="309">
        <f t="shared" si="4"/>
        <v>0</v>
      </c>
      <c r="K14" s="8"/>
      <c r="L14" s="347">
        <f>'DFC-Direto'!H12</f>
        <v>0</v>
      </c>
      <c r="M14" s="308" t="e">
        <f t="shared" si="1"/>
        <v>#DIV/0!</v>
      </c>
      <c r="N14" s="309">
        <f t="shared" si="5"/>
        <v>0</v>
      </c>
      <c r="O14" s="8"/>
      <c r="P14" s="347">
        <f>'DFC-Direto'!I12</f>
        <v>0</v>
      </c>
      <c r="Q14" s="308" t="e">
        <f t="shared" si="2"/>
        <v>#DIV/0!</v>
      </c>
      <c r="R14" s="309">
        <v>1</v>
      </c>
      <c r="S14" s="345"/>
    </row>
    <row r="15" spans="1:19" ht="12.95" customHeight="1">
      <c r="B15" s="134"/>
      <c r="C15" s="346"/>
      <c r="D15" s="346" t="s">
        <v>246</v>
      </c>
      <c r="E15" s="299"/>
      <c r="F15" s="291"/>
      <c r="G15" s="347">
        <f>'DFC-Direto'!G13</f>
        <v>0</v>
      </c>
      <c r="H15" s="308" t="e">
        <f t="shared" si="0"/>
        <v>#DIV/0!</v>
      </c>
      <c r="I15" s="309">
        <f t="shared" si="3"/>
        <v>0</v>
      </c>
      <c r="J15" s="309">
        <f t="shared" si="4"/>
        <v>0</v>
      </c>
      <c r="K15" s="8"/>
      <c r="L15" s="347">
        <f>'DFC-Direto'!H13</f>
        <v>0</v>
      </c>
      <c r="M15" s="308" t="e">
        <f t="shared" si="1"/>
        <v>#DIV/0!</v>
      </c>
      <c r="N15" s="309">
        <f t="shared" si="5"/>
        <v>0</v>
      </c>
      <c r="O15" s="8"/>
      <c r="P15" s="347">
        <f>'DFC-Direto'!I13</f>
        <v>0</v>
      </c>
      <c r="Q15" s="308" t="e">
        <f t="shared" si="2"/>
        <v>#DIV/0!</v>
      </c>
      <c r="R15" s="309">
        <v>1</v>
      </c>
      <c r="S15" s="345"/>
    </row>
    <row r="16" spans="1:19" ht="12.95" customHeight="1">
      <c r="B16" s="134"/>
      <c r="C16" s="346"/>
      <c r="D16" s="346" t="s">
        <v>214</v>
      </c>
      <c r="E16" s="299"/>
      <c r="F16" s="291"/>
      <c r="G16" s="347">
        <f>'DFC-Direto'!G14</f>
        <v>0</v>
      </c>
      <c r="H16" s="308" t="e">
        <f t="shared" si="0"/>
        <v>#DIV/0!</v>
      </c>
      <c r="I16" s="309">
        <f t="shared" si="3"/>
        <v>0</v>
      </c>
      <c r="J16" s="309">
        <f t="shared" si="4"/>
        <v>0</v>
      </c>
      <c r="K16" s="8"/>
      <c r="L16" s="347">
        <f>'DFC-Direto'!H14</f>
        <v>0</v>
      </c>
      <c r="M16" s="308" t="e">
        <f t="shared" si="1"/>
        <v>#DIV/0!</v>
      </c>
      <c r="N16" s="309">
        <f t="shared" si="5"/>
        <v>0</v>
      </c>
      <c r="O16" s="8"/>
      <c r="P16" s="347">
        <f>'DFC-Direto'!I14</f>
        <v>0</v>
      </c>
      <c r="Q16" s="308" t="e">
        <f t="shared" si="2"/>
        <v>#DIV/0!</v>
      </c>
      <c r="R16" s="309">
        <v>1</v>
      </c>
      <c r="S16" s="345"/>
    </row>
    <row r="17" spans="2:19" ht="12.95" customHeight="1">
      <c r="B17" s="134"/>
      <c r="C17" s="346"/>
      <c r="D17" s="346" t="s">
        <v>247</v>
      </c>
      <c r="E17" s="299"/>
      <c r="F17" s="291"/>
      <c r="G17" s="347">
        <f>'DFC-Direto'!G15</f>
        <v>0</v>
      </c>
      <c r="H17" s="308" t="e">
        <f t="shared" si="0"/>
        <v>#DIV/0!</v>
      </c>
      <c r="I17" s="309">
        <f t="shared" si="3"/>
        <v>0</v>
      </c>
      <c r="J17" s="309">
        <f t="shared" si="4"/>
        <v>0</v>
      </c>
      <c r="K17" s="8"/>
      <c r="L17" s="347">
        <f>'DFC-Direto'!H15</f>
        <v>0</v>
      </c>
      <c r="M17" s="308" t="e">
        <f t="shared" si="1"/>
        <v>#DIV/0!</v>
      </c>
      <c r="N17" s="309">
        <f t="shared" si="5"/>
        <v>0</v>
      </c>
      <c r="O17" s="8"/>
      <c r="P17" s="347">
        <f>'DFC-Direto'!I15</f>
        <v>0</v>
      </c>
      <c r="Q17" s="308" t="e">
        <f t="shared" si="2"/>
        <v>#DIV/0!</v>
      </c>
      <c r="R17" s="309">
        <v>1</v>
      </c>
      <c r="S17" s="345"/>
    </row>
    <row r="18" spans="2:19" ht="12.95" customHeight="1">
      <c r="B18" s="294"/>
      <c r="C18" s="301"/>
      <c r="D18" s="348" t="s">
        <v>26</v>
      </c>
      <c r="E18" s="348"/>
      <c r="F18" s="437"/>
      <c r="G18" s="347">
        <f>'DFC-Direto'!G16</f>
        <v>0</v>
      </c>
      <c r="H18" s="308" t="e">
        <f>G18/$G$19</f>
        <v>#DIV/0!</v>
      </c>
      <c r="I18" s="309">
        <f t="shared" si="3"/>
        <v>0</v>
      </c>
      <c r="J18" s="309">
        <f t="shared" si="4"/>
        <v>0</v>
      </c>
      <c r="K18" s="8"/>
      <c r="L18" s="347">
        <f>'DFC-Direto'!H16</f>
        <v>0</v>
      </c>
      <c r="M18" s="308" t="e">
        <f t="shared" si="1"/>
        <v>#DIV/0!</v>
      </c>
      <c r="N18" s="309">
        <f t="shared" si="5"/>
        <v>0</v>
      </c>
      <c r="O18" s="8"/>
      <c r="P18" s="347">
        <f>'DFC-Direto'!I16</f>
        <v>0</v>
      </c>
      <c r="Q18" s="308" t="e">
        <f t="shared" si="2"/>
        <v>#DIV/0!</v>
      </c>
      <c r="R18" s="309">
        <v>1</v>
      </c>
      <c r="S18" s="345"/>
    </row>
    <row r="19" spans="2:19" ht="24.95" customHeight="1">
      <c r="B19" s="107"/>
      <c r="C19" s="349" t="s">
        <v>154</v>
      </c>
      <c r="D19" s="295"/>
      <c r="E19" s="295"/>
      <c r="F19" s="302" t="s">
        <v>168</v>
      </c>
      <c r="G19" s="350">
        <f>'DFC-Direto'!G17</f>
        <v>0</v>
      </c>
      <c r="H19" s="310" t="e">
        <f>G19/$G$19</f>
        <v>#DIV/0!</v>
      </c>
      <c r="I19" s="310">
        <f t="shared" si="3"/>
        <v>0</v>
      </c>
      <c r="J19" s="310">
        <f t="shared" si="4"/>
        <v>0</v>
      </c>
      <c r="K19" s="312"/>
      <c r="L19" s="350">
        <f>'DFC-Direto'!H17</f>
        <v>0</v>
      </c>
      <c r="M19" s="310" t="e">
        <f>L19/$L$19</f>
        <v>#DIV/0!</v>
      </c>
      <c r="N19" s="310">
        <f t="shared" si="5"/>
        <v>0</v>
      </c>
      <c r="O19" s="312"/>
      <c r="P19" s="350">
        <f>'DFC-Direto'!I17</f>
        <v>0</v>
      </c>
      <c r="Q19" s="310" t="e">
        <f>P19/$P$19</f>
        <v>#DIV/0!</v>
      </c>
      <c r="R19" s="310">
        <v>1</v>
      </c>
      <c r="S19" s="345"/>
    </row>
    <row r="20" spans="2:19" ht="12.95" customHeight="1">
      <c r="B20" s="8"/>
      <c r="C20" s="8"/>
      <c r="D20" s="8"/>
      <c r="E20" s="299"/>
      <c r="F20" s="299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</row>
    <row r="21" spans="2:19" ht="12.95" customHeight="1">
      <c r="B21" s="344" t="s">
        <v>155</v>
      </c>
      <c r="C21" s="297"/>
      <c r="D21" s="297"/>
      <c r="E21" s="300"/>
      <c r="F21" s="290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</row>
    <row r="22" spans="2:19" ht="12.95" customHeight="1">
      <c r="B22" s="134"/>
      <c r="C22" s="346" t="s">
        <v>167</v>
      </c>
      <c r="D22" s="14"/>
      <c r="E22" s="346"/>
      <c r="F22" s="436"/>
      <c r="G22" s="347">
        <f>'DFC-Direto'!G20</f>
        <v>0</v>
      </c>
      <c r="H22" s="308" t="e">
        <f t="shared" ref="H22:H28" si="6">G22/$G$29</f>
        <v>#DIV/0!</v>
      </c>
      <c r="I22" s="309">
        <f t="shared" ref="I22" si="7">IF(L22=0,IF(G22=0,0,IF(G22&gt;0,1,-1)),IF(G22=0,IF(L22&gt;0,-1,1),IF(G22*L22&lt;0,IF(L22&lt;G22,-(G22/L22-1),G22/L22-1),IF(G22&gt;0,G22/L22-1,-(G22/L22-1)))))</f>
        <v>0</v>
      </c>
      <c r="J22" s="309">
        <f t="shared" ref="J22" si="8">IF(P22=0,IF(G22=0,0,IF(G22&gt;0,1,-1)),IF(G22=0,IF(P22&gt;0,-1,1),IF(G22/P22&lt;0,IF(P22&lt;G22,-(G22/P22-1),G22/P22-1),IF(G22&gt;0,G22/P22-1,-(G22/P22-1)))))</f>
        <v>0</v>
      </c>
      <c r="K22" s="8"/>
      <c r="L22" s="347">
        <f>'DFC-Direto'!H20</f>
        <v>0</v>
      </c>
      <c r="M22" s="308" t="e">
        <f t="shared" ref="M22:M28" si="9">L22/$L$29</f>
        <v>#DIV/0!</v>
      </c>
      <c r="N22" s="309">
        <f t="shared" ref="N22" si="10">IF(P22=0,IF(L22=0,0,IF(L22&gt;0,1,-1)),IF(L22=0,IF(P22&gt;0,-1,1),IF(L22*P22&lt;0,IF(P22&lt;L22,-(L22/P22-1),L22/P22-1),IF(L22&gt;0,L22/P22-1,-(L22/P22-1)))))</f>
        <v>0</v>
      </c>
      <c r="O22" s="8"/>
      <c r="P22" s="347">
        <f>'DFC-Direto'!I20</f>
        <v>0</v>
      </c>
      <c r="Q22" s="308" t="e">
        <f t="shared" ref="Q22:Q28" si="11">P22/$P$29</f>
        <v>#DIV/0!</v>
      </c>
      <c r="R22" s="309">
        <v>1</v>
      </c>
      <c r="S22" s="345"/>
    </row>
    <row r="23" spans="2:19" s="152" customFormat="1" ht="12.95" customHeight="1">
      <c r="B23" s="293"/>
      <c r="C23" s="346" t="s">
        <v>248</v>
      </c>
      <c r="D23" s="180"/>
      <c r="E23" s="346"/>
      <c r="F23" s="436"/>
      <c r="G23" s="347">
        <f>'DFC-Direto'!G21</f>
        <v>0</v>
      </c>
      <c r="H23" s="308" t="e">
        <f t="shared" si="6"/>
        <v>#DIV/0!</v>
      </c>
      <c r="I23" s="309">
        <f t="shared" ref="I23:I29" si="12">IF(L23=0,IF(G23=0,0,IF(G23&gt;0,1,-1)),IF(G23=0,IF(L23&gt;0,-1,1),IF(G23*L23&lt;0,IF(L23&lt;G23,-(G23/L23-1),G23/L23-1),IF(G23&gt;0,G23/L23-1,-(G23/L23-1)))))</f>
        <v>0</v>
      </c>
      <c r="J23" s="309">
        <f t="shared" ref="J23:J29" si="13">IF(P23=0,IF(G23=0,0,IF(G23&gt;0,1,-1)),IF(G23=0,IF(P23&gt;0,-1,1),IF(G23/P23&lt;0,IF(P23&lt;G23,-(G23/P23-1),G23/P23-1),IF(G23&gt;0,G23/P23-1,-(G23/P23-1)))))</f>
        <v>0</v>
      </c>
      <c r="K23" s="8"/>
      <c r="L23" s="347">
        <f>'DFC-Direto'!H21</f>
        <v>0</v>
      </c>
      <c r="M23" s="308" t="e">
        <f t="shared" si="9"/>
        <v>#DIV/0!</v>
      </c>
      <c r="N23" s="309">
        <f t="shared" ref="N23:N29" si="14">IF(P23=0,IF(L23=0,0,IF(L23&gt;0,1,-1)),IF(L23=0,IF(P23&gt;0,-1,1),IF(L23*P23&lt;0,IF(P23&lt;L23,-(L23/P23-1),L23/P23-1),IF(L23&gt;0,L23/P23-1,-(L23/P23-1)))))</f>
        <v>0</v>
      </c>
      <c r="O23" s="8"/>
      <c r="P23" s="347">
        <f>'DFC-Direto'!I21</f>
        <v>0</v>
      </c>
      <c r="Q23" s="308" t="e">
        <f t="shared" si="11"/>
        <v>#DIV/0!</v>
      </c>
      <c r="R23" s="309">
        <v>1</v>
      </c>
      <c r="S23" s="345"/>
    </row>
    <row r="24" spans="2:19" s="152" customFormat="1" ht="12.95" customHeight="1">
      <c r="B24" s="293"/>
      <c r="C24" s="346" t="s">
        <v>249</v>
      </c>
      <c r="D24" s="180"/>
      <c r="E24" s="346"/>
      <c r="F24" s="436"/>
      <c r="G24" s="347">
        <f>'DFC-Direto'!G22</f>
        <v>0</v>
      </c>
      <c r="H24" s="308" t="e">
        <f t="shared" si="6"/>
        <v>#DIV/0!</v>
      </c>
      <c r="I24" s="309">
        <f t="shared" si="12"/>
        <v>0</v>
      </c>
      <c r="J24" s="309">
        <f t="shared" si="13"/>
        <v>0</v>
      </c>
      <c r="K24" s="8"/>
      <c r="L24" s="347">
        <f>'DFC-Direto'!H22</f>
        <v>0</v>
      </c>
      <c r="M24" s="308" t="e">
        <f t="shared" si="9"/>
        <v>#DIV/0!</v>
      </c>
      <c r="N24" s="309">
        <f t="shared" si="14"/>
        <v>0</v>
      </c>
      <c r="O24" s="8"/>
      <c r="P24" s="347">
        <f>'DFC-Direto'!I22</f>
        <v>0</v>
      </c>
      <c r="Q24" s="308" t="e">
        <f t="shared" si="11"/>
        <v>#DIV/0!</v>
      </c>
      <c r="R24" s="309">
        <v>1</v>
      </c>
      <c r="S24" s="345"/>
    </row>
    <row r="25" spans="2:19" s="152" customFormat="1" ht="12.95" customHeight="1">
      <c r="B25" s="293"/>
      <c r="C25" s="346" t="s">
        <v>305</v>
      </c>
      <c r="D25" s="180"/>
      <c r="E25" s="346"/>
      <c r="F25" s="480"/>
      <c r="G25" s="347">
        <f>'DFC-Direto'!G23</f>
        <v>0</v>
      </c>
      <c r="H25" s="308" t="e">
        <f t="shared" si="6"/>
        <v>#DIV/0!</v>
      </c>
      <c r="I25" s="309">
        <f t="shared" ref="I25" si="15">IF(L25=0,IF(G25=0,0,IF(G25&gt;0,1,-1)),IF(G25=0,IF(L25&gt;0,-1,1),IF(G25*L25&lt;0,IF(L25&lt;G25,-(G25/L25-1),G25/L25-1),IF(G25&gt;0,G25/L25-1,-(G25/L25-1)))))</f>
        <v>0</v>
      </c>
      <c r="J25" s="309">
        <f t="shared" ref="J25" si="16">IF(P25=0,IF(G25=0,0,IF(G25&gt;0,1,-1)),IF(G25=0,IF(P25&gt;0,-1,1),IF(G25/P25&lt;0,IF(P25&lt;G25,-(G25/P25-1),G25/P25-1),IF(G25&gt;0,G25/P25-1,-(G25/P25-1)))))</f>
        <v>0</v>
      </c>
      <c r="K25" s="8"/>
      <c r="L25" s="347">
        <f>'DFC-Direto'!H23</f>
        <v>0</v>
      </c>
      <c r="M25" s="308" t="e">
        <f t="shared" si="9"/>
        <v>#DIV/0!</v>
      </c>
      <c r="N25" s="309">
        <f t="shared" ref="N25" si="17">IF(P25=0,IF(L25=0,0,IF(L25&gt;0,1,-1)),IF(L25=0,IF(P25&gt;0,-1,1),IF(L25*P25&lt;0,IF(P25&lt;L25,-(L25/P25-1),L25/P25-1),IF(L25&gt;0,L25/P25-1,-(L25/P25-1)))))</f>
        <v>0</v>
      </c>
      <c r="O25" s="8"/>
      <c r="P25" s="347">
        <f>'DFC-Direto'!I23</f>
        <v>0</v>
      </c>
      <c r="Q25" s="308" t="e">
        <f t="shared" si="11"/>
        <v>#DIV/0!</v>
      </c>
      <c r="R25" s="309">
        <v>1</v>
      </c>
      <c r="S25" s="345"/>
    </row>
    <row r="26" spans="2:19" s="152" customFormat="1" ht="12.95" customHeight="1">
      <c r="B26" s="293"/>
      <c r="C26" s="346" t="s">
        <v>250</v>
      </c>
      <c r="D26" s="180"/>
      <c r="E26" s="346"/>
      <c r="F26" s="436"/>
      <c r="G26" s="347">
        <f>'DFC-Direto'!G24</f>
        <v>0</v>
      </c>
      <c r="H26" s="308" t="e">
        <f t="shared" si="6"/>
        <v>#DIV/0!</v>
      </c>
      <c r="I26" s="309">
        <f t="shared" si="12"/>
        <v>0</v>
      </c>
      <c r="J26" s="309">
        <f t="shared" si="13"/>
        <v>0</v>
      </c>
      <c r="K26" s="8"/>
      <c r="L26" s="347">
        <f>'DFC-Direto'!H24</f>
        <v>0</v>
      </c>
      <c r="M26" s="308" t="e">
        <f t="shared" si="9"/>
        <v>#DIV/0!</v>
      </c>
      <c r="N26" s="309">
        <f t="shared" si="14"/>
        <v>0</v>
      </c>
      <c r="O26" s="8"/>
      <c r="P26" s="347">
        <f>'DFC-Direto'!I24</f>
        <v>0</v>
      </c>
      <c r="Q26" s="308" t="e">
        <f t="shared" si="11"/>
        <v>#DIV/0!</v>
      </c>
      <c r="R26" s="309">
        <v>1</v>
      </c>
      <c r="S26" s="345"/>
    </row>
    <row r="27" spans="2:19" s="152" customFormat="1" ht="12.95" customHeight="1">
      <c r="B27" s="293"/>
      <c r="C27" s="346" t="s">
        <v>156</v>
      </c>
      <c r="D27" s="180"/>
      <c r="E27" s="346"/>
      <c r="F27" s="436"/>
      <c r="G27" s="347">
        <f>'DFC-Direto'!G25</f>
        <v>0</v>
      </c>
      <c r="H27" s="308" t="e">
        <f t="shared" si="6"/>
        <v>#DIV/0!</v>
      </c>
      <c r="I27" s="309">
        <f t="shared" si="12"/>
        <v>0</v>
      </c>
      <c r="J27" s="309">
        <f t="shared" si="13"/>
        <v>0</v>
      </c>
      <c r="K27" s="8"/>
      <c r="L27" s="347">
        <f>'DFC-Direto'!H25</f>
        <v>0</v>
      </c>
      <c r="M27" s="308" t="e">
        <f t="shared" si="9"/>
        <v>#DIV/0!</v>
      </c>
      <c r="N27" s="309">
        <f t="shared" si="14"/>
        <v>0</v>
      </c>
      <c r="O27" s="8"/>
      <c r="P27" s="347">
        <f>'DFC-Direto'!I25</f>
        <v>0</v>
      </c>
      <c r="Q27" s="308" t="e">
        <f t="shared" si="11"/>
        <v>#DIV/0!</v>
      </c>
      <c r="R27" s="309">
        <v>1</v>
      </c>
      <c r="S27" s="345"/>
    </row>
    <row r="28" spans="2:19" ht="12.95" customHeight="1">
      <c r="B28" s="134"/>
      <c r="C28" s="346" t="s">
        <v>26</v>
      </c>
      <c r="D28" s="14"/>
      <c r="E28" s="346"/>
      <c r="F28" s="436"/>
      <c r="G28" s="347">
        <f>'DFC-Direto'!G26</f>
        <v>0</v>
      </c>
      <c r="H28" s="308" t="e">
        <f t="shared" si="6"/>
        <v>#DIV/0!</v>
      </c>
      <c r="I28" s="309">
        <f t="shared" si="12"/>
        <v>0</v>
      </c>
      <c r="J28" s="309">
        <f t="shared" si="13"/>
        <v>0</v>
      </c>
      <c r="K28" s="8"/>
      <c r="L28" s="347">
        <f>'DFC-Direto'!H26</f>
        <v>0</v>
      </c>
      <c r="M28" s="308" t="e">
        <f t="shared" si="9"/>
        <v>#DIV/0!</v>
      </c>
      <c r="N28" s="309">
        <f t="shared" si="14"/>
        <v>0</v>
      </c>
      <c r="O28" s="8"/>
      <c r="P28" s="347">
        <f>'DFC-Direto'!I26</f>
        <v>0</v>
      </c>
      <c r="Q28" s="308" t="e">
        <f t="shared" si="11"/>
        <v>#DIV/0!</v>
      </c>
      <c r="R28" s="309">
        <v>1</v>
      </c>
      <c r="S28" s="345"/>
    </row>
    <row r="29" spans="2:19" ht="24.95" customHeight="1">
      <c r="B29" s="107"/>
      <c r="C29" s="349" t="s">
        <v>157</v>
      </c>
      <c r="D29" s="295"/>
      <c r="E29" s="295"/>
      <c r="F29" s="302" t="s">
        <v>169</v>
      </c>
      <c r="G29" s="350">
        <f>'DFC-Direto'!G27</f>
        <v>0</v>
      </c>
      <c r="H29" s="310" t="e">
        <f>G29/$G$29</f>
        <v>#DIV/0!</v>
      </c>
      <c r="I29" s="310">
        <f t="shared" si="12"/>
        <v>0</v>
      </c>
      <c r="J29" s="310">
        <f t="shared" si="13"/>
        <v>0</v>
      </c>
      <c r="K29" s="312"/>
      <c r="L29" s="350">
        <f>'DFC-Direto'!H27</f>
        <v>0</v>
      </c>
      <c r="M29" s="310" t="e">
        <f>L29/$L$29</f>
        <v>#DIV/0!</v>
      </c>
      <c r="N29" s="310">
        <f t="shared" si="14"/>
        <v>0</v>
      </c>
      <c r="O29" s="312"/>
      <c r="P29" s="350">
        <f>'DFC-Direto'!I27</f>
        <v>0</v>
      </c>
      <c r="Q29" s="310" t="e">
        <f>P29/$P$29</f>
        <v>#DIV/0!</v>
      </c>
      <c r="R29" s="310">
        <v>1</v>
      </c>
      <c r="S29" s="345"/>
    </row>
    <row r="30" spans="2:19" ht="12.95" customHeight="1">
      <c r="B30" s="8"/>
      <c r="C30" s="8"/>
      <c r="D30" s="8"/>
      <c r="E30" s="299"/>
      <c r="F30" s="299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</row>
    <row r="31" spans="2:19" ht="12.95" customHeight="1">
      <c r="B31" s="344" t="s">
        <v>158</v>
      </c>
      <c r="C31" s="432"/>
      <c r="D31" s="297"/>
      <c r="E31" s="300"/>
      <c r="F31" s="290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</row>
    <row r="32" spans="2:19" ht="12.95" customHeight="1">
      <c r="B32" s="134"/>
      <c r="C32" s="346" t="s">
        <v>251</v>
      </c>
      <c r="D32" s="14"/>
      <c r="E32" s="188"/>
      <c r="F32" s="298"/>
      <c r="G32" s="347">
        <f>'DFC-Direto'!G30</f>
        <v>0</v>
      </c>
      <c r="H32" s="308" t="e">
        <f t="shared" ref="H32:H38" si="18">G32/$G$39</f>
        <v>#DIV/0!</v>
      </c>
      <c r="I32" s="309">
        <f t="shared" ref="I32:I39" si="19">IF(L32=0,IF(G32=0,0,IF(G32&gt;0,1,-1)),IF(G32=0,IF(L32&gt;0,-1,1),IF(G32*L32&lt;0,IF(L32&lt;G32,-(G32/L32-1),G32/L32-1),IF(G32&gt;0,G32/L32-1,-(G32/L32-1)))))</f>
        <v>0</v>
      </c>
      <c r="J32" s="309">
        <f t="shared" ref="J32:J39" si="20">IF(P32=0,IF(G32=0,0,IF(G32&gt;0,1,-1)),IF(G32=0,IF(P32&gt;0,-1,1),IF(G32/P32&lt;0,IF(P32&lt;G32,-(G32/P32-1),G32/P32-1),IF(G32&gt;0,G32/P32-1,-(G32/P32-1)))))</f>
        <v>0</v>
      </c>
      <c r="K32" s="8"/>
      <c r="L32" s="347">
        <f>'DFC-Direto'!H30</f>
        <v>0</v>
      </c>
      <c r="M32" s="308" t="e">
        <f t="shared" ref="M32:M38" si="21">L32/$L$39</f>
        <v>#DIV/0!</v>
      </c>
      <c r="N32" s="309">
        <f t="shared" ref="N32:N39" si="22">IF(P32=0,IF(L32=0,0,IF(L32&gt;0,1,-1)),IF(L32=0,IF(P32&gt;0,-1,1),IF(L32*P32&lt;0,IF(P32&lt;L32,-(L32/P32-1),L32/P32-1),IF(L32&gt;0,L32/P32-1,-(L32/P32-1)))))</f>
        <v>0</v>
      </c>
      <c r="O32" s="8"/>
      <c r="P32" s="347">
        <f>'DFC-Direto'!I30</f>
        <v>0</v>
      </c>
      <c r="Q32" s="308" t="e">
        <f t="shared" ref="Q32:Q38" si="23">P32/$P$39</f>
        <v>#DIV/0!</v>
      </c>
      <c r="R32" s="309">
        <v>1</v>
      </c>
      <c r="S32" s="345"/>
    </row>
    <row r="33" spans="2:19" ht="12.95" customHeight="1">
      <c r="B33" s="134"/>
      <c r="C33" s="346" t="s">
        <v>165</v>
      </c>
      <c r="D33" s="14"/>
      <c r="E33" s="188"/>
      <c r="F33" s="298"/>
      <c r="G33" s="347">
        <f>'DFC-Direto'!G31</f>
        <v>0</v>
      </c>
      <c r="H33" s="308" t="e">
        <f t="shared" si="18"/>
        <v>#DIV/0!</v>
      </c>
      <c r="I33" s="309">
        <f t="shared" si="19"/>
        <v>0</v>
      </c>
      <c r="J33" s="309">
        <f t="shared" si="20"/>
        <v>0</v>
      </c>
      <c r="K33" s="8"/>
      <c r="L33" s="347">
        <f>'DFC-Direto'!H31</f>
        <v>0</v>
      </c>
      <c r="M33" s="308" t="e">
        <f t="shared" si="21"/>
        <v>#DIV/0!</v>
      </c>
      <c r="N33" s="309">
        <f t="shared" si="22"/>
        <v>0</v>
      </c>
      <c r="O33" s="8"/>
      <c r="P33" s="347">
        <f>'DFC-Direto'!I31</f>
        <v>0</v>
      </c>
      <c r="Q33" s="308" t="e">
        <f t="shared" si="23"/>
        <v>#DIV/0!</v>
      </c>
      <c r="R33" s="309">
        <v>1</v>
      </c>
      <c r="S33" s="345"/>
    </row>
    <row r="34" spans="2:19" ht="12.95" customHeight="1">
      <c r="B34" s="134"/>
      <c r="C34" s="346" t="s">
        <v>303</v>
      </c>
      <c r="D34" s="14"/>
      <c r="E34" s="482"/>
      <c r="F34" s="298"/>
      <c r="G34" s="347">
        <f>'DFC-Direto'!G32</f>
        <v>0</v>
      </c>
      <c r="H34" s="308" t="e">
        <f t="shared" si="18"/>
        <v>#DIV/0!</v>
      </c>
      <c r="I34" s="309">
        <f t="shared" si="19"/>
        <v>0</v>
      </c>
      <c r="J34" s="309">
        <f t="shared" si="20"/>
        <v>0</v>
      </c>
      <c r="K34" s="8"/>
      <c r="L34" s="347">
        <f>'DFC-Direto'!H32</f>
        <v>0</v>
      </c>
      <c r="M34" s="308" t="e">
        <f t="shared" si="21"/>
        <v>#DIV/0!</v>
      </c>
      <c r="N34" s="309">
        <f t="shared" si="22"/>
        <v>0</v>
      </c>
      <c r="O34" s="8"/>
      <c r="P34" s="347">
        <f>'DFC-Direto'!I32</f>
        <v>0</v>
      </c>
      <c r="Q34" s="308" t="e">
        <f t="shared" si="23"/>
        <v>#DIV/0!</v>
      </c>
      <c r="R34" s="309">
        <v>1</v>
      </c>
      <c r="S34" s="345"/>
    </row>
    <row r="35" spans="2:19" ht="12.95" customHeight="1">
      <c r="B35" s="134"/>
      <c r="C35" s="346" t="s">
        <v>166</v>
      </c>
      <c r="D35" s="14"/>
      <c r="E35" s="188"/>
      <c r="F35" s="298"/>
      <c r="G35" s="347">
        <f>'DFC-Direto'!G33</f>
        <v>0</v>
      </c>
      <c r="H35" s="308" t="e">
        <f t="shared" si="18"/>
        <v>#DIV/0!</v>
      </c>
      <c r="I35" s="309">
        <f t="shared" si="19"/>
        <v>0</v>
      </c>
      <c r="J35" s="309">
        <f t="shared" si="20"/>
        <v>0</v>
      </c>
      <c r="K35" s="8"/>
      <c r="L35" s="347">
        <f>'DFC-Direto'!H33</f>
        <v>0</v>
      </c>
      <c r="M35" s="308" t="e">
        <f t="shared" si="21"/>
        <v>#DIV/0!</v>
      </c>
      <c r="N35" s="309">
        <f t="shared" si="22"/>
        <v>0</v>
      </c>
      <c r="O35" s="8"/>
      <c r="P35" s="347">
        <f>'DFC-Direto'!I33</f>
        <v>0</v>
      </c>
      <c r="Q35" s="308" t="e">
        <f t="shared" si="23"/>
        <v>#DIV/0!</v>
      </c>
      <c r="R35" s="309">
        <v>1</v>
      </c>
      <c r="S35" s="345"/>
    </row>
    <row r="36" spans="2:19" ht="12.95" customHeight="1">
      <c r="B36" s="134"/>
      <c r="C36" s="346" t="s">
        <v>306</v>
      </c>
      <c r="D36" s="14"/>
      <c r="E36" s="482"/>
      <c r="F36" s="298"/>
      <c r="G36" s="347">
        <f>'DFC-Direto'!G34</f>
        <v>0</v>
      </c>
      <c r="H36" s="308" t="e">
        <f t="shared" si="18"/>
        <v>#DIV/0!</v>
      </c>
      <c r="I36" s="309">
        <f t="shared" si="19"/>
        <v>0</v>
      </c>
      <c r="J36" s="309">
        <f t="shared" si="20"/>
        <v>0</v>
      </c>
      <c r="K36" s="8"/>
      <c r="L36" s="347">
        <f>'DFC-Direto'!H34</f>
        <v>0</v>
      </c>
      <c r="M36" s="308" t="e">
        <f t="shared" si="21"/>
        <v>#DIV/0!</v>
      </c>
      <c r="N36" s="309">
        <f t="shared" si="22"/>
        <v>0</v>
      </c>
      <c r="O36" s="8"/>
      <c r="P36" s="347">
        <f>'DFC-Direto'!I34</f>
        <v>0</v>
      </c>
      <c r="Q36" s="308" t="e">
        <f t="shared" si="23"/>
        <v>#DIV/0!</v>
      </c>
      <c r="R36" s="309">
        <v>1</v>
      </c>
      <c r="S36" s="345"/>
    </row>
    <row r="37" spans="2:19" ht="12.95" customHeight="1">
      <c r="B37" s="134"/>
      <c r="C37" s="346" t="s">
        <v>252</v>
      </c>
      <c r="D37" s="14"/>
      <c r="E37" s="188"/>
      <c r="F37" s="298"/>
      <c r="G37" s="347">
        <f>'DFC-Direto'!G35</f>
        <v>0</v>
      </c>
      <c r="H37" s="308" t="e">
        <f t="shared" si="18"/>
        <v>#DIV/0!</v>
      </c>
      <c r="I37" s="309">
        <f t="shared" si="19"/>
        <v>0</v>
      </c>
      <c r="J37" s="309">
        <f t="shared" si="20"/>
        <v>0</v>
      </c>
      <c r="K37" s="8"/>
      <c r="L37" s="347">
        <f>'DFC-Direto'!H35</f>
        <v>0</v>
      </c>
      <c r="M37" s="308" t="e">
        <f t="shared" si="21"/>
        <v>#DIV/0!</v>
      </c>
      <c r="N37" s="309">
        <f t="shared" si="22"/>
        <v>0</v>
      </c>
      <c r="O37" s="8"/>
      <c r="P37" s="347">
        <f>'DFC-Direto'!I35</f>
        <v>0</v>
      </c>
      <c r="Q37" s="308" t="e">
        <f t="shared" si="23"/>
        <v>#DIV/0!</v>
      </c>
      <c r="R37" s="309">
        <v>1</v>
      </c>
      <c r="S37" s="345"/>
    </row>
    <row r="38" spans="2:19" ht="12.95" customHeight="1">
      <c r="B38" s="134"/>
      <c r="C38" s="346" t="s">
        <v>26</v>
      </c>
      <c r="D38" s="14"/>
      <c r="E38" s="299"/>
      <c r="F38" s="291"/>
      <c r="G38" s="347">
        <f>'DFC-Direto'!G36</f>
        <v>0</v>
      </c>
      <c r="H38" s="308" t="e">
        <f t="shared" si="18"/>
        <v>#DIV/0!</v>
      </c>
      <c r="I38" s="309">
        <f t="shared" si="19"/>
        <v>0</v>
      </c>
      <c r="J38" s="309">
        <f t="shared" si="20"/>
        <v>0</v>
      </c>
      <c r="K38" s="8"/>
      <c r="L38" s="347">
        <f>'DFC-Direto'!H36</f>
        <v>0</v>
      </c>
      <c r="M38" s="308" t="e">
        <f t="shared" si="21"/>
        <v>#DIV/0!</v>
      </c>
      <c r="N38" s="309">
        <f t="shared" si="22"/>
        <v>0</v>
      </c>
      <c r="O38" s="8"/>
      <c r="P38" s="347">
        <f>'DFC-Direto'!I36</f>
        <v>0</v>
      </c>
      <c r="Q38" s="308" t="e">
        <f t="shared" si="23"/>
        <v>#DIV/0!</v>
      </c>
      <c r="R38" s="309">
        <v>1</v>
      </c>
      <c r="S38" s="345"/>
    </row>
    <row r="39" spans="2:19" ht="24.95" customHeight="1">
      <c r="B39" s="107"/>
      <c r="C39" s="349" t="s">
        <v>159</v>
      </c>
      <c r="D39" s="295"/>
      <c r="E39" s="295"/>
      <c r="F39" s="302" t="s">
        <v>170</v>
      </c>
      <c r="G39" s="350">
        <f>'DFC-Direto'!G37</f>
        <v>0</v>
      </c>
      <c r="H39" s="310" t="e">
        <f>G39/$G$39</f>
        <v>#DIV/0!</v>
      </c>
      <c r="I39" s="310">
        <f t="shared" si="19"/>
        <v>0</v>
      </c>
      <c r="J39" s="310">
        <f t="shared" si="20"/>
        <v>0</v>
      </c>
      <c r="K39" s="312"/>
      <c r="L39" s="350">
        <f>'DFC-Direto'!H37</f>
        <v>0</v>
      </c>
      <c r="M39" s="310" t="e">
        <f>L39/$L$39</f>
        <v>#DIV/0!</v>
      </c>
      <c r="N39" s="310">
        <f t="shared" si="22"/>
        <v>0</v>
      </c>
      <c r="O39" s="312"/>
      <c r="P39" s="350">
        <f>'DFC-Direto'!I37</f>
        <v>0</v>
      </c>
      <c r="Q39" s="310" t="e">
        <f>P39/$P$39</f>
        <v>#DIV/0!</v>
      </c>
      <c r="R39" s="310">
        <v>1</v>
      </c>
      <c r="S39" s="345"/>
    </row>
    <row r="40" spans="2:19" ht="12.95" customHeight="1">
      <c r="B40" s="8"/>
      <c r="E40" s="7"/>
      <c r="F40" s="7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</row>
    <row r="41" spans="2:19" ht="33.75" customHeight="1">
      <c r="B41" s="351"/>
      <c r="C41" s="349" t="s">
        <v>160</v>
      </c>
      <c r="D41" s="295"/>
      <c r="E41" s="296"/>
      <c r="F41" s="305" t="s">
        <v>175</v>
      </c>
      <c r="G41" s="350">
        <f>'DFC-Direto'!G39</f>
        <v>0</v>
      </c>
      <c r="H41" s="307"/>
      <c r="I41" s="310">
        <f>IF(L41=0,IF(G41=0,0,IF(G41&gt;0,1,-1)),IF(G41=0,IF(L41&gt;0,-1,1),IF(G41*L41&lt;0,IF(L41&lt;G41,-(G41/L41-1),G41/L41-1),IF(G41&gt;0,G41/L41-1,-(G41/L41-1)))))</f>
        <v>0</v>
      </c>
      <c r="J41" s="310">
        <f>IF(P41=0,IF(G41=0,0,IF(G41&gt;0,1,-1)),IF(G41=0,IF(P41&gt;0,-1,1),IF(G41/P41&lt;0,IF(P41&lt;G41,-(G41/P41-1),G41/P41-1),IF(G41&gt;0,G41/P41-1,-(G41/P41-1)))))</f>
        <v>0</v>
      </c>
      <c r="K41" s="312"/>
      <c r="L41" s="350">
        <f>'DFC-Direto'!H43</f>
        <v>0</v>
      </c>
      <c r="M41" s="307"/>
      <c r="N41" s="310">
        <f>IF(P41=0,IF(L41=0,0,IF(L41&gt;0,1,-1)),IF(L41=0,IF(P41&gt;0,-1,1),IF(L41*P41&lt;0,IF(P41&lt;L41,-(L41/P41-1),L41/P41-1),IF(L41&gt;0,L41/P41-1,-(L41/P41-1)))))</f>
        <v>0</v>
      </c>
      <c r="O41" s="312"/>
      <c r="P41" s="350">
        <f>'DFC-Direto'!I43</f>
        <v>0</v>
      </c>
      <c r="Q41" s="307"/>
      <c r="R41" s="310">
        <v>1</v>
      </c>
      <c r="S41" s="345"/>
    </row>
    <row r="42" spans="2:19" ht="12.95" customHeight="1">
      <c r="B42" s="299"/>
      <c r="C42" s="8"/>
      <c r="D42" s="8"/>
      <c r="E42" s="7"/>
      <c r="F42" s="7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</row>
    <row r="43" spans="2:19" ht="15" customHeight="1">
      <c r="B43" s="303"/>
      <c r="C43" s="352" t="s">
        <v>161</v>
      </c>
      <c r="D43" s="304"/>
      <c r="E43" s="268"/>
      <c r="F43" s="302" t="s">
        <v>172</v>
      </c>
      <c r="G43" s="347">
        <f>'DFC-Direto'!G41</f>
        <v>0</v>
      </c>
      <c r="H43" s="307"/>
      <c r="I43" s="309">
        <f>IF(L43=0,IF(G43=0,0,IF(G43&gt;0,1,-1)),IF(G43=0,IF(L43&gt;0,-1,1),IF(G43*L43&lt;0,IF(L43&lt;G43,-(G43/L43-1),G43/L43-1),IF(G43&gt;0,G43/L43-1,-(G43/L43-1)))))</f>
        <v>0</v>
      </c>
      <c r="J43" s="309">
        <f>IF(P43=0,IF(G43=0,0,IF(G43&gt;0,1,-1)),IF(G43=0,IF(P43&gt;0,-1,1),IF(G43/P43&lt;0,IF(P43&lt;G43,-(G43/P43-1),G43/P43-1),IF(G43&gt;0,G43/P43-1,-(G43/P43-1)))))</f>
        <v>0</v>
      </c>
      <c r="K43" s="8"/>
      <c r="L43" s="347">
        <f>'DFC-Direto'!H41</f>
        <v>0</v>
      </c>
      <c r="M43" s="307"/>
      <c r="N43" s="309">
        <f>IF(P43=0,IF(L43=0,0,IF(L43&gt;0,1,-1)),IF(L43=0,IF(P43&gt;0,-1,1),IF(L43*P43&lt;0,IF(P43&lt;L43,-(L43/P43-1),L43/P43-1),IF(L43&gt;0,L43/P43-1,-(L43/P43-1)))))</f>
        <v>0</v>
      </c>
      <c r="O43" s="8"/>
      <c r="P43" s="347">
        <f>'DFC-Direto'!I41</f>
        <v>0</v>
      </c>
      <c r="Q43" s="307"/>
      <c r="R43" s="309">
        <v>1</v>
      </c>
      <c r="S43" s="345"/>
    </row>
    <row r="44" spans="2:19" ht="15" customHeight="1">
      <c r="B44" s="303"/>
      <c r="C44" s="352" t="s">
        <v>162</v>
      </c>
      <c r="D44" s="304"/>
      <c r="E44" s="268"/>
      <c r="F44" s="302" t="s">
        <v>173</v>
      </c>
      <c r="G44" s="347">
        <f>'DFC-Direto'!G42</f>
        <v>0</v>
      </c>
      <c r="H44" s="307"/>
      <c r="I44" s="309">
        <f>IF(L44=0,IF(G44=0,0,IF(G44&gt;0,1,-1)),IF(G44=0,IF(L44&gt;0,-1,1),IF(G44*L44&lt;0,IF(L44&lt;G44,-(G44/L44-1),G44/L44-1),IF(G44&gt;0,G44/L44-1,-(G44/L44-1)))))</f>
        <v>0</v>
      </c>
      <c r="J44" s="309">
        <f>IF(P44=0,IF(G44=0,0,IF(G44&gt;0,1,-1)),IF(G44=0,IF(P44&gt;0,-1,1),IF(G44/P44&lt;0,IF(P44&lt;G44,-(G44/P44-1),G44/P44-1),IF(G44&gt;0,G44/P44-1,-(G44/P44-1)))))</f>
        <v>0</v>
      </c>
      <c r="K44" s="8"/>
      <c r="L44" s="347">
        <f>'DFC-Direto'!H42</f>
        <v>0</v>
      </c>
      <c r="M44" s="307"/>
      <c r="N44" s="309">
        <f>IF(P44=0,IF(L44=0,0,IF(L44&gt;0,1,-1)),IF(L44=0,IF(P44&gt;0,-1,1),IF(L44*P44&lt;0,IF(P44&lt;L44,-(L44/P44-1),L44/P44-1),IF(L44&gt;0,L44/P44-1,-(L44/P44-1)))))</f>
        <v>0</v>
      </c>
      <c r="O44" s="8"/>
      <c r="P44" s="347">
        <f>'DFC-Direto'!I42</f>
        <v>0</v>
      </c>
      <c r="Q44" s="307"/>
      <c r="R44" s="309">
        <v>1</v>
      </c>
      <c r="S44" s="345"/>
    </row>
    <row r="45" spans="2:19" ht="33.75" customHeight="1">
      <c r="B45" s="351"/>
      <c r="C45" s="349" t="s">
        <v>171</v>
      </c>
      <c r="D45" s="295"/>
      <c r="E45" s="296"/>
      <c r="F45" s="305" t="s">
        <v>176</v>
      </c>
      <c r="G45" s="350">
        <f>'DFC-Direto'!G43</f>
        <v>0</v>
      </c>
      <c r="H45" s="307"/>
      <c r="I45" s="310">
        <f>IF(L45=0,IF(G45=0,0,IF(G45&gt;0,1,-1)),IF(G45=0,IF(L45&gt;0,-1,1),IF(G45*L45&lt;0,IF(L45&lt;G45,-(G45/L45-1),G45/L45-1),IF(G45&gt;0,G45/L45-1,-(G45/L45-1)))))</f>
        <v>0</v>
      </c>
      <c r="J45" s="310">
        <f>IF(P45=0,IF(G45=0,0,IF(G45&gt;0,1,-1)),IF(G45=0,IF(P45&gt;0,-1,1),IF(G45/P45&lt;0,IF(P45&lt;G45,-(G45/P45-1),G45/P45-1),IF(G45&gt;0,G45/P45-1,-(G45/P45-1)))))</f>
        <v>0</v>
      </c>
      <c r="K45" s="312"/>
      <c r="L45" s="350">
        <f>'DFC-Direto'!H43</f>
        <v>0</v>
      </c>
      <c r="M45" s="307"/>
      <c r="N45" s="310">
        <f>IF(P45=0,IF(L45=0,0,IF(L45&gt;0,1,-1)),IF(L45=0,IF(P45&gt;0,-1,1),IF(L45*P45&lt;0,IF(P45&lt;L45,-(L45/P45-1),L45/P45-1),IF(L45&gt;0,L45/P45-1,-(L45/P45-1)))))</f>
        <v>0</v>
      </c>
      <c r="O45" s="312"/>
      <c r="P45" s="350">
        <f>'DFC-Direto'!I43</f>
        <v>0</v>
      </c>
      <c r="Q45" s="307"/>
      <c r="R45" s="310">
        <v>1</v>
      </c>
      <c r="S45" s="345"/>
    </row>
    <row r="46" spans="2:19" ht="12.95" customHeight="1">
      <c r="E46" s="7"/>
      <c r="F46" s="7"/>
      <c r="G46" s="179"/>
      <c r="H46" s="179"/>
      <c r="I46" s="179"/>
      <c r="J46" s="179"/>
      <c r="K46" s="8"/>
      <c r="L46" s="311"/>
      <c r="M46" s="311"/>
      <c r="N46" s="311"/>
      <c r="O46" s="311"/>
      <c r="P46" s="311"/>
      <c r="Q46" s="311"/>
      <c r="R46" s="311"/>
      <c r="S46" s="306"/>
    </row>
    <row r="47" spans="2:19" ht="15" customHeight="1">
      <c r="E47" s="7"/>
      <c r="F47" s="7"/>
    </row>
    <row r="48" spans="2:19" ht="11.25" customHeight="1">
      <c r="B48" s="299"/>
      <c r="C48" s="8"/>
      <c r="D48" s="8"/>
      <c r="E48" s="7"/>
      <c r="F48" s="7"/>
      <c r="G48" s="292"/>
      <c r="H48" s="292"/>
      <c r="I48" s="292"/>
      <c r="J48" s="292"/>
      <c r="L48" s="292"/>
      <c r="M48" s="292"/>
      <c r="N48" s="292"/>
      <c r="P48" s="292"/>
      <c r="Q48" s="292"/>
      <c r="R48" s="292"/>
    </row>
    <row r="49" spans="1:19" ht="12.95" customHeight="1">
      <c r="B49" s="706" t="s">
        <v>43</v>
      </c>
      <c r="C49" s="706"/>
      <c r="D49" s="706"/>
      <c r="E49" s="706"/>
      <c r="F49" s="76"/>
      <c r="G49" s="83"/>
      <c r="H49" s="54"/>
      <c r="I49" s="76"/>
      <c r="J49" s="83"/>
      <c r="K49" s="41"/>
      <c r="L49" s="54"/>
      <c r="M49" s="76"/>
      <c r="N49" s="83"/>
      <c r="O49" s="41"/>
      <c r="P49" s="35"/>
    </row>
    <row r="50" spans="1:19" ht="12.95" customHeight="1">
      <c r="B50" s="313" t="s">
        <v>44</v>
      </c>
      <c r="C50" s="707" t="s">
        <v>178</v>
      </c>
      <c r="D50" s="707"/>
      <c r="E50" s="707"/>
      <c r="F50" s="707"/>
      <c r="G50" s="707"/>
      <c r="H50" s="707"/>
      <c r="I50" s="707"/>
      <c r="J50" s="707"/>
      <c r="K50" s="707"/>
      <c r="L50" s="707"/>
      <c r="M50" s="707"/>
      <c r="N50" s="707"/>
      <c r="O50" s="707"/>
      <c r="P50" s="707"/>
      <c r="Q50" s="707"/>
      <c r="R50" s="708"/>
    </row>
    <row r="51" spans="1:19" ht="12.95" customHeight="1">
      <c r="B51" s="314" t="s">
        <v>45</v>
      </c>
      <c r="C51" s="709" t="s">
        <v>55</v>
      </c>
      <c r="D51" s="709"/>
      <c r="E51" s="709"/>
      <c r="F51" s="709"/>
      <c r="G51" s="709"/>
      <c r="H51" s="709"/>
      <c r="I51" s="709"/>
      <c r="J51" s="709"/>
      <c r="K51" s="709"/>
      <c r="L51" s="709"/>
      <c r="M51" s="709"/>
      <c r="N51" s="709"/>
      <c r="O51" s="709"/>
      <c r="P51" s="709"/>
      <c r="Q51" s="709"/>
      <c r="R51" s="710"/>
    </row>
    <row r="52" spans="1:19" ht="12.95" customHeight="1"/>
    <row r="53" spans="1:19" ht="12.95" customHeight="1">
      <c r="B53" s="650" t="s">
        <v>179</v>
      </c>
      <c r="C53" s="651"/>
      <c r="D53" s="651"/>
      <c r="E53" s="652"/>
    </row>
    <row r="54" spans="1:19" ht="12.95" customHeight="1">
      <c r="B54" s="711" t="s">
        <v>266</v>
      </c>
      <c r="C54" s="654"/>
      <c r="D54" s="654"/>
      <c r="E54" s="654"/>
      <c r="F54" s="654"/>
      <c r="G54" s="654"/>
      <c r="H54" s="654"/>
      <c r="I54" s="654"/>
      <c r="J54" s="654"/>
      <c r="K54" s="654"/>
      <c r="L54" s="654"/>
      <c r="M54" s="654"/>
      <c r="N54" s="654"/>
      <c r="O54" s="654"/>
      <c r="P54" s="654"/>
      <c r="Q54" s="654"/>
      <c r="R54" s="655"/>
    </row>
    <row r="55" spans="1:19" ht="12.95" customHeight="1"/>
    <row r="56" spans="1:19" ht="12.95" customHeight="1">
      <c r="A56" s="683" t="str">
        <f>Menu!D31</f>
        <v>Copyright© 2017 Prof. Alexandre Alcantara - Todos os direitos reservados - Versão 1.0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</row>
    <row r="57" spans="1:19" ht="12.95" hidden="1" customHeight="1"/>
    <row r="58" spans="1:19" ht="12.95" hidden="1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</sheetData>
  <sheetProtection algorithmName="SHA-512" hashValue="rhWVkeYa/9ydnONCRXVnI2tkjmTUnjtUZF/cUFaUC/tFKPgMKUqyCjuBn+rIASGu6QiZ3MUQnqNrSYKUTFtnzg==" saltValue="BYn7gyGCiJ2n6KN27Ky3qQ==" spinCount="100000" sheet="1" objects="1" scenarios="1"/>
  <mergeCells count="12">
    <mergeCell ref="A1:C1"/>
    <mergeCell ref="G6:J6"/>
    <mergeCell ref="L6:N6"/>
    <mergeCell ref="P6:R6"/>
    <mergeCell ref="B4:R4"/>
    <mergeCell ref="B2:R2"/>
    <mergeCell ref="A56:S56"/>
    <mergeCell ref="B49:E49"/>
    <mergeCell ref="C50:R50"/>
    <mergeCell ref="C51:R51"/>
    <mergeCell ref="B53:E53"/>
    <mergeCell ref="B54:R54"/>
  </mergeCells>
  <hyperlinks>
    <hyperlink ref="R1" location="Menu!A1" display="Menu" xr:uid="{00000000-0004-0000-0900-000000000000}"/>
    <hyperlink ref="A1" location="Menu!A1" display="Menu" xr:uid="{00000000-0004-0000-09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62" orientation="landscape" verticalDpi="300" r:id="rId1"/>
  <headerFooter>
    <oddHeader>&amp;LAnálise das Demonstrações Contábeis&amp;RVersão Aluno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pageSetUpPr fitToPage="1"/>
  </sheetPr>
  <dimension ref="A1:J90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91" customWidth="1"/>
    <col min="2" max="2" width="3.28515625" style="91" customWidth="1"/>
    <col min="3" max="4" width="3.140625" style="91" customWidth="1"/>
    <col min="5" max="5" width="52.7109375" style="331" customWidth="1"/>
    <col min="6" max="6" width="9.28515625" style="331" customWidth="1"/>
    <col min="7" max="9" width="16.7109375" style="91" customWidth="1"/>
    <col min="10" max="10" width="4.7109375" style="91" customWidth="1"/>
    <col min="11" max="16384" width="9.140625" style="91" hidden="1"/>
  </cols>
  <sheetData>
    <row r="1" spans="1:10">
      <c r="A1" s="7"/>
      <c r="B1" s="7"/>
      <c r="C1" s="7"/>
      <c r="D1" s="7"/>
      <c r="E1" s="289"/>
      <c r="F1" s="289"/>
      <c r="G1" s="7"/>
      <c r="H1" s="7"/>
      <c r="I1" s="7"/>
      <c r="J1" s="7"/>
    </row>
    <row r="2" spans="1:10" ht="21" customHeight="1">
      <c r="A2" s="7"/>
      <c r="B2" s="701" t="str">
        <f>Empresa!E8</f>
        <v>LOJAS RENNER</v>
      </c>
      <c r="C2" s="702"/>
      <c r="D2" s="702"/>
      <c r="E2" s="702"/>
      <c r="F2" s="702"/>
      <c r="G2" s="702"/>
      <c r="H2" s="703"/>
      <c r="I2" s="434" t="s">
        <v>11</v>
      </c>
      <c r="J2" s="7"/>
    </row>
    <row r="3" spans="1:10" ht="15.75">
      <c r="A3" s="7"/>
      <c r="B3" s="634" t="s">
        <v>237</v>
      </c>
      <c r="C3" s="635"/>
      <c r="D3" s="635"/>
      <c r="E3" s="635"/>
      <c r="F3" s="635"/>
      <c r="G3" s="635"/>
      <c r="H3" s="635"/>
      <c r="I3" s="636"/>
      <c r="J3" s="7"/>
    </row>
    <row r="4" spans="1:10">
      <c r="A4" s="7"/>
      <c r="B4" s="7"/>
      <c r="C4" s="7"/>
      <c r="D4" s="7"/>
      <c r="E4" s="289"/>
      <c r="F4" s="289"/>
      <c r="G4" s="7"/>
      <c r="H4" s="7"/>
      <c r="I4" s="7"/>
      <c r="J4" s="7"/>
    </row>
    <row r="5" spans="1:10" ht="12.75" customHeight="1">
      <c r="E5" s="343"/>
      <c r="F5" s="343"/>
      <c r="G5" s="441">
        <f>Empresa!E9</f>
        <v>44196</v>
      </c>
      <c r="H5" s="441">
        <f>Empresa!E10</f>
        <v>43830</v>
      </c>
      <c r="I5" s="441">
        <f>Empresa!E11</f>
        <v>43465</v>
      </c>
      <c r="J5" s="7"/>
    </row>
    <row r="6" spans="1:10" ht="12.95" customHeight="1">
      <c r="A6" s="7"/>
      <c r="B6" s="344" t="s">
        <v>153</v>
      </c>
      <c r="C6" s="435"/>
      <c r="D6" s="435"/>
      <c r="E6" s="300"/>
      <c r="F6" s="300"/>
      <c r="G6" s="440"/>
      <c r="H6" s="432"/>
      <c r="I6" s="433"/>
      <c r="J6" s="7"/>
    </row>
    <row r="7" spans="1:10" ht="12.95" customHeight="1">
      <c r="A7" s="7"/>
      <c r="B7" s="134"/>
      <c r="C7" s="188"/>
      <c r="D7" s="717" t="s">
        <v>238</v>
      </c>
      <c r="E7" s="717"/>
      <c r="F7" s="291"/>
      <c r="G7" s="145"/>
      <c r="H7" s="145"/>
      <c r="I7" s="145"/>
      <c r="J7" s="7"/>
    </row>
    <row r="8" spans="1:10" ht="12.95" customHeight="1">
      <c r="A8" s="7"/>
      <c r="B8" s="134"/>
      <c r="C8" s="188"/>
      <c r="D8" s="718" t="s">
        <v>239</v>
      </c>
      <c r="E8" s="718"/>
      <c r="F8" s="299"/>
      <c r="G8" s="445"/>
      <c r="H8" s="445"/>
      <c r="I8" s="445"/>
      <c r="J8" s="7"/>
    </row>
    <row r="9" spans="1:10" ht="12.95" customHeight="1">
      <c r="A9" s="7"/>
      <c r="B9" s="134"/>
      <c r="C9" s="188"/>
      <c r="D9" s="438" t="s">
        <v>253</v>
      </c>
      <c r="E9" s="446" t="s">
        <v>240</v>
      </c>
      <c r="F9" s="291"/>
      <c r="G9" s="145"/>
      <c r="H9" s="145"/>
      <c r="I9" s="145"/>
      <c r="J9" s="7"/>
    </row>
    <row r="10" spans="1:10" ht="12.95" customHeight="1">
      <c r="A10" s="7"/>
      <c r="B10" s="134"/>
      <c r="C10" s="188"/>
      <c r="D10" s="447" t="s">
        <v>254</v>
      </c>
      <c r="E10" s="718" t="s">
        <v>268</v>
      </c>
      <c r="F10" s="719"/>
      <c r="G10" s="145"/>
      <c r="H10" s="145"/>
      <c r="I10" s="145"/>
      <c r="J10" s="7"/>
    </row>
    <row r="11" spans="1:10" ht="12.95" customHeight="1">
      <c r="A11" s="7"/>
      <c r="B11" s="134"/>
      <c r="C11" s="188"/>
      <c r="D11" s="86" t="s">
        <v>256</v>
      </c>
      <c r="E11" s="446"/>
      <c r="F11" s="291"/>
      <c r="G11" s="442">
        <f>G7+G9+G10</f>
        <v>0</v>
      </c>
      <c r="H11" s="442">
        <f t="shared" ref="H11" si="0">H7+H9+H10</f>
        <v>0</v>
      </c>
      <c r="I11" s="442">
        <f>I7+I9+I10</f>
        <v>0</v>
      </c>
      <c r="J11" s="7"/>
    </row>
    <row r="12" spans="1:10" ht="12.95" customHeight="1">
      <c r="A12" s="7"/>
      <c r="B12" s="134"/>
      <c r="C12" s="188"/>
      <c r="D12" s="447" t="s">
        <v>254</v>
      </c>
      <c r="E12" s="448" t="s">
        <v>241</v>
      </c>
      <c r="F12" s="299"/>
      <c r="G12" s="145"/>
      <c r="H12" s="145"/>
      <c r="I12" s="145"/>
      <c r="J12" s="7"/>
    </row>
    <row r="13" spans="1:10" ht="12.95" customHeight="1">
      <c r="A13" s="7"/>
      <c r="B13" s="134"/>
      <c r="C13" s="188"/>
      <c r="D13" s="438" t="s">
        <v>253</v>
      </c>
      <c r="E13" s="448" t="s">
        <v>257</v>
      </c>
      <c r="F13" s="299"/>
      <c r="G13" s="145"/>
      <c r="H13" s="145"/>
      <c r="I13" s="145"/>
      <c r="J13" s="7"/>
    </row>
    <row r="14" spans="1:10" ht="12.95" customHeight="1">
      <c r="A14" s="7"/>
      <c r="B14" s="134"/>
      <c r="C14" s="188"/>
      <c r="D14" s="438" t="s">
        <v>253</v>
      </c>
      <c r="E14" s="448" t="s">
        <v>258</v>
      </c>
      <c r="F14" s="291"/>
      <c r="G14" s="145"/>
      <c r="H14" s="145"/>
      <c r="I14" s="145"/>
      <c r="J14" s="7"/>
    </row>
    <row r="15" spans="1:10" ht="12.95" customHeight="1">
      <c r="A15" s="7"/>
      <c r="B15" s="134"/>
      <c r="C15" s="188"/>
      <c r="D15" s="447" t="s">
        <v>254</v>
      </c>
      <c r="E15" s="446" t="s">
        <v>259</v>
      </c>
      <c r="F15" s="291"/>
      <c r="G15" s="145"/>
      <c r="H15" s="145"/>
      <c r="I15" s="145"/>
      <c r="J15" s="7"/>
    </row>
    <row r="16" spans="1:10" ht="12.95" customHeight="1">
      <c r="A16" s="7"/>
      <c r="B16" s="134"/>
      <c r="C16" s="188"/>
      <c r="D16" s="447" t="s">
        <v>254</v>
      </c>
      <c r="E16" s="446" t="s">
        <v>260</v>
      </c>
      <c r="F16" s="291"/>
      <c r="G16" s="145"/>
      <c r="H16" s="145"/>
      <c r="I16" s="145"/>
      <c r="J16" s="7"/>
    </row>
    <row r="17" spans="1:10" ht="12.95" customHeight="1">
      <c r="A17" s="7"/>
      <c r="B17" s="134"/>
      <c r="C17" s="188"/>
      <c r="D17" s="438" t="s">
        <v>253</v>
      </c>
      <c r="E17" s="446" t="s">
        <v>261</v>
      </c>
      <c r="F17" s="291"/>
      <c r="G17" s="145"/>
      <c r="H17" s="145"/>
      <c r="I17" s="145"/>
      <c r="J17" s="7"/>
    </row>
    <row r="18" spans="1:10" ht="12.95" customHeight="1">
      <c r="A18" s="7"/>
      <c r="B18" s="134"/>
      <c r="C18" s="188"/>
      <c r="D18" s="447" t="s">
        <v>254</v>
      </c>
      <c r="E18" s="446" t="s">
        <v>262</v>
      </c>
      <c r="F18" s="291"/>
      <c r="G18" s="145"/>
      <c r="H18" s="145"/>
      <c r="I18" s="145"/>
      <c r="J18" s="7"/>
    </row>
    <row r="19" spans="1:10" ht="12.95" customHeight="1">
      <c r="A19" s="7"/>
      <c r="B19" s="134"/>
      <c r="C19" s="188"/>
      <c r="D19" s="447" t="s">
        <v>254</v>
      </c>
      <c r="E19" s="446" t="s">
        <v>273</v>
      </c>
      <c r="F19" s="291"/>
      <c r="G19" s="145"/>
      <c r="H19" s="145"/>
      <c r="I19" s="145"/>
      <c r="J19" s="7"/>
    </row>
    <row r="20" spans="1:10" ht="12.95" customHeight="1">
      <c r="A20" s="7"/>
      <c r="B20" s="134"/>
      <c r="C20" s="188"/>
      <c r="D20" s="346"/>
      <c r="E20" s="446" t="s">
        <v>26</v>
      </c>
      <c r="F20" s="436"/>
      <c r="G20" s="442">
        <f>G21-G11-SUM(G12:G19)</f>
        <v>0</v>
      </c>
      <c r="H20" s="442">
        <f t="shared" ref="H20" si="1">H21-H11-SUM(H12:H19)</f>
        <v>0</v>
      </c>
      <c r="I20" s="442">
        <f>I21-I11-SUM(I12:I19)</f>
        <v>0</v>
      </c>
      <c r="J20" s="7"/>
    </row>
    <row r="21" spans="1:10" ht="24.95" customHeight="1">
      <c r="A21" s="7"/>
      <c r="B21" s="107"/>
      <c r="C21" s="349" t="s">
        <v>154</v>
      </c>
      <c r="D21" s="295"/>
      <c r="E21" s="295"/>
      <c r="F21" s="302" t="s">
        <v>168</v>
      </c>
      <c r="G21" s="315"/>
      <c r="H21" s="315"/>
      <c r="I21" s="315"/>
      <c r="J21" s="7"/>
    </row>
    <row r="22" spans="1:10" ht="12.95" customHeight="1">
      <c r="A22" s="7"/>
      <c r="B22" s="8"/>
      <c r="C22" s="8"/>
      <c r="D22" s="8"/>
      <c r="E22" s="299"/>
      <c r="F22" s="299"/>
      <c r="G22" s="292"/>
      <c r="H22" s="292"/>
      <c r="I22" s="292"/>
      <c r="J22" s="7"/>
    </row>
    <row r="23" spans="1:10" ht="12.95" customHeight="1">
      <c r="A23" s="7"/>
      <c r="B23" s="344" t="s">
        <v>155</v>
      </c>
      <c r="C23" s="297"/>
      <c r="D23" s="297"/>
      <c r="E23" s="300"/>
      <c r="F23" s="300"/>
      <c r="G23" s="443"/>
      <c r="H23" s="443"/>
      <c r="I23" s="444"/>
      <c r="J23" s="7"/>
    </row>
    <row r="24" spans="1:10" ht="12.95" customHeight="1">
      <c r="A24" s="7"/>
      <c r="B24" s="134"/>
      <c r="C24" s="188"/>
      <c r="D24" s="346" t="s">
        <v>263</v>
      </c>
      <c r="E24" s="346"/>
      <c r="F24" s="346"/>
      <c r="G24" s="145"/>
      <c r="H24" s="145"/>
      <c r="I24" s="145"/>
      <c r="J24" s="7"/>
    </row>
    <row r="25" spans="1:10" ht="12.95" customHeight="1">
      <c r="A25" s="7"/>
      <c r="B25" s="134"/>
      <c r="C25" s="188"/>
      <c r="D25" s="346" t="s">
        <v>264</v>
      </c>
      <c r="E25" s="346"/>
      <c r="F25" s="346"/>
      <c r="G25" s="145"/>
      <c r="H25" s="145"/>
      <c r="I25" s="145"/>
      <c r="J25" s="7"/>
    </row>
    <row r="26" spans="1:10" ht="12.95" customHeight="1">
      <c r="A26" s="7"/>
      <c r="B26" s="134"/>
      <c r="C26" s="188"/>
      <c r="D26" s="346" t="s">
        <v>274</v>
      </c>
      <c r="E26" s="346"/>
      <c r="F26" s="346"/>
      <c r="G26" s="145"/>
      <c r="H26" s="145"/>
      <c r="I26" s="145"/>
      <c r="J26" s="7"/>
    </row>
    <row r="27" spans="1:10" ht="12.95" customHeight="1">
      <c r="A27" s="7"/>
      <c r="B27" s="134"/>
      <c r="C27" s="188"/>
      <c r="D27" s="346" t="s">
        <v>248</v>
      </c>
      <c r="E27" s="346"/>
      <c r="F27" s="346"/>
      <c r="G27" s="145"/>
      <c r="H27" s="145"/>
      <c r="I27" s="145"/>
      <c r="J27" s="7"/>
    </row>
    <row r="28" spans="1:10" ht="12.95" customHeight="1">
      <c r="A28" s="7"/>
      <c r="B28" s="134"/>
      <c r="C28" s="188"/>
      <c r="D28" s="346" t="s">
        <v>249</v>
      </c>
      <c r="E28" s="346"/>
      <c r="F28" s="346"/>
      <c r="G28" s="145"/>
      <c r="H28" s="145"/>
      <c r="I28" s="145"/>
      <c r="J28" s="7"/>
    </row>
    <row r="29" spans="1:10" ht="12.95" customHeight="1">
      <c r="A29" s="7"/>
      <c r="B29" s="134"/>
      <c r="C29" s="188"/>
      <c r="D29" s="346" t="s">
        <v>275</v>
      </c>
      <c r="E29" s="346"/>
      <c r="F29" s="346"/>
      <c r="G29" s="145"/>
      <c r="H29" s="145"/>
      <c r="I29" s="145"/>
      <c r="J29" s="7"/>
    </row>
    <row r="30" spans="1:10" ht="12.95" customHeight="1">
      <c r="A30" s="7"/>
      <c r="B30" s="134"/>
      <c r="C30" s="188"/>
      <c r="D30" s="346" t="s">
        <v>265</v>
      </c>
      <c r="E30" s="346"/>
      <c r="F30" s="346"/>
      <c r="G30" s="145"/>
      <c r="H30" s="145"/>
      <c r="I30" s="145"/>
      <c r="J30" s="7"/>
    </row>
    <row r="31" spans="1:10" ht="12.95" customHeight="1">
      <c r="A31" s="7"/>
      <c r="B31" s="134"/>
      <c r="C31" s="188"/>
      <c r="D31" s="346" t="s">
        <v>250</v>
      </c>
      <c r="E31" s="346"/>
      <c r="F31" s="346"/>
      <c r="G31" s="145"/>
      <c r="H31" s="145"/>
      <c r="I31" s="145"/>
      <c r="J31" s="7"/>
    </row>
    <row r="32" spans="1:10" ht="12.95" customHeight="1">
      <c r="A32" s="7"/>
      <c r="B32" s="134"/>
      <c r="C32" s="188"/>
      <c r="D32" s="346" t="s">
        <v>156</v>
      </c>
      <c r="E32" s="346"/>
      <c r="F32" s="346"/>
      <c r="G32" s="145"/>
      <c r="H32" s="145"/>
      <c r="I32" s="145"/>
      <c r="J32" s="7"/>
    </row>
    <row r="33" spans="1:10" ht="12.95" customHeight="1">
      <c r="A33" s="7"/>
      <c r="B33" s="134"/>
      <c r="C33" s="346"/>
      <c r="D33" s="718" t="s">
        <v>26</v>
      </c>
      <c r="E33" s="718"/>
      <c r="F33" s="719"/>
      <c r="G33" s="424">
        <f>G34-(SUM(G24:G32))</f>
        <v>0</v>
      </c>
      <c r="H33" s="424">
        <f t="shared" ref="H33:I33" si="2">H34-(SUM(H24:H32))</f>
        <v>0</v>
      </c>
      <c r="I33" s="424">
        <f t="shared" si="2"/>
        <v>0</v>
      </c>
      <c r="J33" s="7"/>
    </row>
    <row r="34" spans="1:10" ht="24.95" customHeight="1">
      <c r="A34" s="7"/>
      <c r="B34" s="107"/>
      <c r="C34" s="349" t="s">
        <v>157</v>
      </c>
      <c r="D34" s="295"/>
      <c r="E34" s="295"/>
      <c r="F34" s="302" t="s">
        <v>169</v>
      </c>
      <c r="G34" s="315"/>
      <c r="H34" s="315"/>
      <c r="I34" s="315"/>
      <c r="J34" s="7"/>
    </row>
    <row r="35" spans="1:10" ht="12.95" customHeight="1">
      <c r="A35" s="7"/>
      <c r="B35" s="8"/>
      <c r="C35" s="8"/>
      <c r="D35" s="8"/>
      <c r="E35" s="299"/>
      <c r="F35" s="299"/>
      <c r="G35" s="292"/>
      <c r="H35" s="292"/>
      <c r="I35" s="292"/>
      <c r="J35" s="7"/>
    </row>
    <row r="36" spans="1:10" ht="12.95" customHeight="1">
      <c r="A36" s="7"/>
      <c r="B36" s="344" t="s">
        <v>158</v>
      </c>
      <c r="C36" s="297"/>
      <c r="D36" s="297"/>
      <c r="E36" s="300"/>
      <c r="F36" s="300"/>
      <c r="G36" s="443"/>
      <c r="H36" s="443"/>
      <c r="I36" s="444"/>
      <c r="J36" s="7"/>
    </row>
    <row r="37" spans="1:10" ht="12.95" customHeight="1">
      <c r="A37" s="7"/>
      <c r="B37" s="134"/>
      <c r="C37" s="346" t="s">
        <v>251</v>
      </c>
      <c r="D37" s="14"/>
      <c r="E37" s="188"/>
      <c r="F37" s="298"/>
      <c r="G37" s="145"/>
      <c r="H37" s="145"/>
      <c r="I37" s="145"/>
      <c r="J37" s="7"/>
    </row>
    <row r="38" spans="1:10" ht="12.95" customHeight="1">
      <c r="A38" s="7"/>
      <c r="B38" s="134"/>
      <c r="C38" s="346" t="s">
        <v>165</v>
      </c>
      <c r="D38" s="14"/>
      <c r="E38" s="188"/>
      <c r="F38" s="298"/>
      <c r="G38" s="145"/>
      <c r="H38" s="145"/>
      <c r="I38" s="145"/>
      <c r="J38" s="7"/>
    </row>
    <row r="39" spans="1:10" ht="12.95" customHeight="1">
      <c r="A39" s="7"/>
      <c r="B39" s="134"/>
      <c r="C39" s="346" t="s">
        <v>303</v>
      </c>
      <c r="D39" s="14"/>
      <c r="E39" s="188"/>
      <c r="F39" s="298"/>
      <c r="G39" s="145"/>
      <c r="H39" s="145"/>
      <c r="I39" s="145"/>
      <c r="J39" s="7"/>
    </row>
    <row r="40" spans="1:10" ht="12.95" customHeight="1">
      <c r="A40" s="7"/>
      <c r="B40" s="134"/>
      <c r="C40" s="346" t="s">
        <v>166</v>
      </c>
      <c r="D40" s="14"/>
      <c r="E40" s="188"/>
      <c r="F40" s="298"/>
      <c r="G40" s="145"/>
      <c r="H40" s="145"/>
      <c r="I40" s="145"/>
      <c r="J40" s="7"/>
    </row>
    <row r="41" spans="1:10" ht="12.95" customHeight="1">
      <c r="A41" s="7"/>
      <c r="B41" s="134"/>
      <c r="C41" s="346" t="s">
        <v>306</v>
      </c>
      <c r="D41" s="14"/>
      <c r="E41" s="482"/>
      <c r="F41" s="298"/>
      <c r="G41" s="145"/>
      <c r="H41" s="145"/>
      <c r="I41" s="145"/>
      <c r="J41" s="7"/>
    </row>
    <row r="42" spans="1:10" ht="12.95" customHeight="1">
      <c r="A42" s="7"/>
      <c r="B42" s="134"/>
      <c r="C42" s="346" t="s">
        <v>252</v>
      </c>
      <c r="D42" s="14"/>
      <c r="E42" s="188"/>
      <c r="F42" s="298"/>
      <c r="G42" s="145"/>
      <c r="H42" s="145"/>
      <c r="I42" s="145"/>
      <c r="J42" s="7"/>
    </row>
    <row r="43" spans="1:10" ht="12.95" customHeight="1">
      <c r="A43" s="7"/>
      <c r="B43" s="134"/>
      <c r="C43" s="346" t="s">
        <v>26</v>
      </c>
      <c r="D43" s="14"/>
      <c r="E43" s="299"/>
      <c r="F43" s="291"/>
      <c r="G43" s="424">
        <f>G44-SUM(G37:G42)</f>
        <v>0</v>
      </c>
      <c r="H43" s="424">
        <f t="shared" ref="H43:I43" si="3">H44-SUM(H37:H42)</f>
        <v>0</v>
      </c>
      <c r="I43" s="424">
        <f t="shared" si="3"/>
        <v>0</v>
      </c>
      <c r="J43" s="7"/>
    </row>
    <row r="44" spans="1:10" ht="24.95" customHeight="1">
      <c r="A44" s="7"/>
      <c r="B44" s="107"/>
      <c r="C44" s="349" t="s">
        <v>159</v>
      </c>
      <c r="D44" s="295"/>
      <c r="E44" s="295"/>
      <c r="F44" s="302" t="s">
        <v>170</v>
      </c>
      <c r="G44" s="315"/>
      <c r="H44" s="315"/>
      <c r="I44" s="315"/>
      <c r="J44" s="7"/>
    </row>
    <row r="45" spans="1:10" ht="12.95" customHeight="1">
      <c r="A45" s="7"/>
      <c r="B45" s="8"/>
      <c r="C45" s="7"/>
      <c r="D45" s="7"/>
      <c r="E45" s="7"/>
      <c r="F45" s="7"/>
      <c r="G45" s="164"/>
      <c r="H45" s="164"/>
      <c r="I45" s="164"/>
      <c r="J45" s="7"/>
    </row>
    <row r="46" spans="1:10" ht="33.75" customHeight="1">
      <c r="A46" s="7"/>
      <c r="B46" s="351"/>
      <c r="C46" s="349" t="s">
        <v>160</v>
      </c>
      <c r="D46" s="295"/>
      <c r="E46" s="296"/>
      <c r="F46" s="305" t="s">
        <v>175</v>
      </c>
      <c r="G46" s="316">
        <f t="shared" ref="G46:H46" si="4">G21+G34+G44</f>
        <v>0</v>
      </c>
      <c r="H46" s="316">
        <f t="shared" si="4"/>
        <v>0</v>
      </c>
      <c r="I46" s="316">
        <f>I21+I34+I44</f>
        <v>0</v>
      </c>
      <c r="J46" s="7"/>
    </row>
    <row r="47" spans="1:10" ht="12.95" customHeight="1">
      <c r="A47" s="7"/>
      <c r="B47" s="299"/>
      <c r="C47" s="8"/>
      <c r="D47" s="8"/>
      <c r="E47" s="7"/>
      <c r="F47" s="7"/>
      <c r="G47" s="292"/>
      <c r="H47" s="292"/>
      <c r="I47" s="292"/>
      <c r="J47" s="7"/>
    </row>
    <row r="48" spans="1:10" ht="15" customHeight="1">
      <c r="A48" s="7"/>
      <c r="B48" s="303"/>
      <c r="C48" s="352" t="s">
        <v>161</v>
      </c>
      <c r="D48" s="304"/>
      <c r="E48" s="268"/>
      <c r="F48" s="302" t="s">
        <v>172</v>
      </c>
      <c r="G48" s="145"/>
      <c r="H48" s="145"/>
      <c r="I48" s="145"/>
      <c r="J48" s="7"/>
    </row>
    <row r="49" spans="1:10" ht="15" customHeight="1">
      <c r="A49" s="7"/>
      <c r="B49" s="303"/>
      <c r="C49" s="352" t="s">
        <v>162</v>
      </c>
      <c r="D49" s="304"/>
      <c r="E49" s="268"/>
      <c r="F49" s="302" t="s">
        <v>173</v>
      </c>
      <c r="G49" s="145"/>
      <c r="H49" s="145"/>
      <c r="I49" s="145"/>
      <c r="J49" s="7"/>
    </row>
    <row r="50" spans="1:10" ht="33.75" customHeight="1">
      <c r="A50" s="7"/>
      <c r="B50" s="351"/>
      <c r="C50" s="349" t="s">
        <v>171</v>
      </c>
      <c r="D50" s="295"/>
      <c r="E50" s="296"/>
      <c r="F50" s="305" t="s">
        <v>176</v>
      </c>
      <c r="G50" s="316">
        <f>G49-G48</f>
        <v>0</v>
      </c>
      <c r="H50" s="316">
        <f>H49-H48</f>
        <v>0</v>
      </c>
      <c r="I50" s="316">
        <f>I49-I48</f>
        <v>0</v>
      </c>
      <c r="J50" s="7"/>
    </row>
    <row r="51" spans="1:10" ht="12.95" customHeight="1">
      <c r="A51" s="7"/>
      <c r="B51" s="7"/>
      <c r="C51" s="7"/>
      <c r="D51" s="7"/>
      <c r="E51" s="289"/>
      <c r="F51" s="289"/>
      <c r="G51" s="7"/>
      <c r="H51" s="7"/>
      <c r="I51" s="7"/>
      <c r="J51" s="7"/>
    </row>
    <row r="52" spans="1:10" ht="39.75" customHeight="1">
      <c r="A52" s="7"/>
      <c r="B52" s="705" t="s">
        <v>174</v>
      </c>
      <c r="C52" s="705"/>
      <c r="D52" s="705"/>
      <c r="E52" s="705"/>
      <c r="F52" s="705"/>
      <c r="G52" s="491" t="str">
        <f t="shared" ref="G52:I52" si="5">IF(G46=G50,"Não Há Diferença","O total de 'D' está divergente do Total de 'G'")</f>
        <v>Não Há Diferença</v>
      </c>
      <c r="H52" s="491" t="str">
        <f t="shared" si="5"/>
        <v>Não Há Diferença</v>
      </c>
      <c r="I52" s="491" t="str">
        <f t="shared" si="5"/>
        <v>Não Há Diferença</v>
      </c>
      <c r="J52" s="7"/>
    </row>
    <row r="53" spans="1:10" ht="12.95" customHeight="1">
      <c r="A53" s="7"/>
      <c r="B53" s="7"/>
      <c r="C53" s="7"/>
      <c r="D53" s="7"/>
      <c r="E53" s="289"/>
      <c r="F53" s="289"/>
      <c r="G53" s="7"/>
      <c r="H53" s="7"/>
      <c r="I53" s="7"/>
      <c r="J53" s="7"/>
    </row>
    <row r="54" spans="1:10" ht="12.75" customHeight="1">
      <c r="A54" s="7"/>
      <c r="B54" s="7"/>
      <c r="C54" s="7"/>
      <c r="D54" s="7"/>
      <c r="E54" s="289"/>
      <c r="F54" s="289"/>
      <c r="G54" s="7"/>
      <c r="H54" s="7"/>
      <c r="I54" s="7"/>
      <c r="J54" s="7"/>
    </row>
    <row r="55" spans="1:10" ht="12.75" customHeight="1">
      <c r="A55" s="7"/>
      <c r="B55" s="7"/>
      <c r="C55" s="7"/>
      <c r="D55" s="7"/>
      <c r="E55" s="289"/>
      <c r="F55" s="289"/>
      <c r="G55" s="7"/>
      <c r="H55" s="7"/>
      <c r="I55" s="7"/>
      <c r="J55" s="7"/>
    </row>
    <row r="56" spans="1:10" ht="12.75" hidden="1" customHeight="1">
      <c r="A56" s="7"/>
      <c r="B56" s="7"/>
      <c r="C56" s="7"/>
      <c r="D56" s="7"/>
      <c r="E56" s="289"/>
      <c r="F56" s="289"/>
      <c r="G56" s="7"/>
      <c r="H56" s="7"/>
      <c r="I56" s="7"/>
      <c r="J56" s="7"/>
    </row>
    <row r="57" spans="1:10" ht="12.75" hidden="1" customHeight="1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t="12.75" hidden="1" customHeight="1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t="12.75" hidden="1" customHeight="1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t="12.75" hidden="1" customHeigh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12.75" hidden="1" customHeight="1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t="12.75" hidden="1" customHeight="1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ht="12.75" hidden="1" customHeight="1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12.75" hidden="1" customHeight="1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t="12.75" hidden="1" customHeight="1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12.75" hidden="1" customHeight="1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ht="12.75" hidden="1" customHeight="1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ht="12.75" hidden="1" customHeight="1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ht="12.75" hidden="1" customHeight="1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ht="12.75" hidden="1" customHeight="1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ht="12.75" hidden="1" customHeight="1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 ht="12.75" hidden="1" customHeight="1">
      <c r="A72" s="7"/>
      <c r="B72" s="7"/>
      <c r="C72" s="7"/>
      <c r="D72" s="7"/>
      <c r="E72" s="289"/>
      <c r="F72" s="289"/>
      <c r="G72" s="7"/>
      <c r="H72" s="7"/>
      <c r="I72" s="7"/>
      <c r="J72" s="7"/>
    </row>
    <row r="73" spans="1:10" ht="12.75" hidden="1" customHeight="1">
      <c r="A73" s="7"/>
      <c r="B73" s="7"/>
      <c r="C73" s="7"/>
      <c r="D73" s="7"/>
      <c r="E73" s="289"/>
      <c r="F73" s="289"/>
      <c r="G73" s="7"/>
      <c r="H73" s="7"/>
      <c r="I73" s="7"/>
      <c r="J73" s="7"/>
    </row>
    <row r="74" spans="1:10" ht="12.75" hidden="1" customHeight="1">
      <c r="A74" s="7"/>
      <c r="B74" s="7"/>
      <c r="C74" s="7"/>
      <c r="D74" s="7"/>
      <c r="E74" s="289"/>
      <c r="F74" s="289"/>
      <c r="G74" s="7"/>
      <c r="H74" s="7"/>
      <c r="I74" s="7"/>
      <c r="J74" s="7"/>
    </row>
    <row r="75" spans="1:10" ht="12.75" hidden="1" customHeight="1">
      <c r="A75" s="7"/>
      <c r="B75" s="7"/>
      <c r="C75" s="7"/>
      <c r="D75" s="7"/>
      <c r="E75" s="289"/>
      <c r="F75" s="289"/>
      <c r="G75" s="7"/>
      <c r="H75" s="7"/>
      <c r="I75" s="7"/>
      <c r="J75" s="7"/>
    </row>
    <row r="76" spans="1:10" ht="12.75" hidden="1" customHeight="1">
      <c r="A76" s="7"/>
      <c r="B76" s="7"/>
      <c r="C76" s="7"/>
      <c r="D76" s="7"/>
      <c r="E76" s="289"/>
      <c r="F76" s="289"/>
      <c r="G76" s="7"/>
      <c r="H76" s="7"/>
      <c r="I76" s="7"/>
      <c r="J76" s="7"/>
    </row>
    <row r="77" spans="1:10" ht="12.75" hidden="1" customHeight="1">
      <c r="A77" s="7"/>
      <c r="B77" s="7"/>
      <c r="C77" s="7"/>
      <c r="D77" s="7"/>
      <c r="E77" s="289"/>
      <c r="F77" s="289"/>
      <c r="G77" s="7"/>
      <c r="H77" s="7"/>
      <c r="I77" s="7"/>
      <c r="J77" s="7"/>
    </row>
    <row r="78" spans="1:10" ht="12.75" hidden="1" customHeight="1">
      <c r="A78" s="7"/>
      <c r="B78" s="7"/>
      <c r="C78" s="7"/>
      <c r="D78" s="7"/>
      <c r="E78" s="289"/>
      <c r="F78" s="289"/>
      <c r="G78" s="7"/>
      <c r="H78" s="7"/>
      <c r="I78" s="7"/>
      <c r="J78" s="7"/>
    </row>
    <row r="79" spans="1:10" ht="12.75" customHeight="1">
      <c r="A79" s="7"/>
      <c r="B79" s="7"/>
      <c r="C79" s="7"/>
      <c r="D79" s="7"/>
      <c r="E79" s="289"/>
      <c r="F79" s="289"/>
      <c r="G79" s="7"/>
      <c r="H79" s="7"/>
      <c r="I79" s="7"/>
      <c r="J79" s="7"/>
    </row>
    <row r="80" spans="1:10" ht="12.75" customHeight="1">
      <c r="A80" s="7"/>
      <c r="B80" s="7"/>
      <c r="C80" s="7"/>
      <c r="D80" s="7"/>
      <c r="E80" s="289"/>
      <c r="F80" s="289"/>
      <c r="G80" s="7"/>
      <c r="H80" s="7"/>
      <c r="I80" s="7"/>
      <c r="J80" s="7"/>
    </row>
    <row r="81" spans="1:10" ht="12.75" customHeight="1">
      <c r="A81" s="7"/>
      <c r="B81" s="7"/>
      <c r="C81" s="7"/>
      <c r="D81" s="7"/>
      <c r="E81" s="289"/>
      <c r="F81" s="289"/>
      <c r="G81" s="7"/>
      <c r="H81" s="7"/>
      <c r="I81" s="7"/>
      <c r="J81" s="7"/>
    </row>
    <row r="82" spans="1:10" ht="12.75" customHeight="1">
      <c r="A82" s="7"/>
      <c r="B82" s="7"/>
      <c r="C82" s="7"/>
      <c r="D82" s="7"/>
      <c r="E82" s="289"/>
      <c r="F82" s="289"/>
      <c r="G82" s="7"/>
      <c r="H82" s="7"/>
      <c r="I82" s="7"/>
      <c r="J82" s="7"/>
    </row>
    <row r="83" spans="1:10" ht="12.75" customHeight="1">
      <c r="A83" s="7"/>
      <c r="B83" s="7"/>
      <c r="C83" s="7"/>
      <c r="D83" s="7"/>
      <c r="E83" s="289"/>
      <c r="F83" s="289"/>
      <c r="G83" s="7"/>
      <c r="H83" s="7"/>
      <c r="I83" s="7"/>
      <c r="J83" s="7"/>
    </row>
    <row r="84" spans="1:10" ht="12.75" customHeight="1">
      <c r="A84" s="7"/>
      <c r="B84" s="7"/>
      <c r="C84" s="7"/>
      <c r="D84" s="7"/>
      <c r="E84" s="289"/>
      <c r="F84" s="289"/>
      <c r="G84" s="7"/>
      <c r="H84" s="7"/>
      <c r="I84" s="7"/>
      <c r="J84" s="7"/>
    </row>
    <row r="85" spans="1:10" ht="12.75" customHeight="1">
      <c r="A85" s="7"/>
      <c r="B85" s="7"/>
      <c r="C85" s="7"/>
      <c r="D85" s="7"/>
      <c r="E85" s="289"/>
      <c r="F85" s="289"/>
      <c r="G85" s="7"/>
      <c r="H85" s="7"/>
      <c r="I85" s="7"/>
      <c r="J85" s="7"/>
    </row>
    <row r="86" spans="1:10" ht="12.75" customHeight="1">
      <c r="A86" s="7"/>
      <c r="B86" s="7"/>
      <c r="C86" s="7"/>
      <c r="D86" s="7"/>
      <c r="E86" s="289"/>
      <c r="F86" s="289"/>
      <c r="G86" s="7"/>
      <c r="H86" s="7"/>
      <c r="I86" s="7"/>
      <c r="J86" s="7"/>
    </row>
    <row r="87" spans="1:10" ht="12.75" customHeight="1">
      <c r="A87" s="7"/>
      <c r="B87" s="7"/>
      <c r="C87" s="7"/>
      <c r="D87" s="7"/>
      <c r="E87" s="289"/>
      <c r="F87" s="289"/>
      <c r="G87" s="7"/>
      <c r="H87" s="7"/>
      <c r="I87" s="7"/>
      <c r="J87" s="7"/>
    </row>
    <row r="88" spans="1:10" ht="12.75" customHeight="1">
      <c r="A88" s="7"/>
      <c r="B88" s="7"/>
      <c r="C88" s="7"/>
      <c r="D88" s="7"/>
      <c r="E88" s="289"/>
      <c r="F88" s="289"/>
      <c r="G88" s="7"/>
      <c r="H88" s="7"/>
      <c r="I88" s="7"/>
      <c r="J88" s="7"/>
    </row>
    <row r="89" spans="1:10" ht="12.75" customHeight="1">
      <c r="A89" s="7"/>
      <c r="B89" s="7"/>
      <c r="C89" s="7"/>
      <c r="D89" s="7"/>
      <c r="E89" s="289"/>
      <c r="F89" s="289"/>
      <c r="G89" s="7"/>
      <c r="H89" s="7"/>
      <c r="I89" s="7"/>
      <c r="J89" s="7"/>
    </row>
    <row r="90" spans="1:10" ht="12.75" customHeight="1">
      <c r="A90" s="7"/>
      <c r="B90" s="704" t="str">
        <f>Menu!D31</f>
        <v>Copyright© 2017 Prof. Alexandre Alcantara - Todos os direitos reservados - Versão 1.0</v>
      </c>
      <c r="C90" s="704"/>
      <c r="D90" s="704"/>
      <c r="E90" s="704"/>
      <c r="F90" s="704"/>
      <c r="G90" s="704"/>
      <c r="H90" s="704"/>
      <c r="I90" s="704"/>
      <c r="J90" s="7"/>
    </row>
  </sheetData>
  <sheetProtection algorithmName="SHA-512" hashValue="2NqFPTjEquZwhso+JNt4J0XxK3epHOv+ayX+C3+C8Ga9e8GIw020yOU01EfVquWfRwClmGG//1Sm2teNDNugwQ==" saltValue="cQvdYnry0WEDyIIkYYftuw==" spinCount="100000" sheet="1" objects="1" scenarios="1"/>
  <mergeCells count="8">
    <mergeCell ref="B2:H2"/>
    <mergeCell ref="B3:I3"/>
    <mergeCell ref="B90:I90"/>
    <mergeCell ref="D7:E7"/>
    <mergeCell ref="D8:E8"/>
    <mergeCell ref="E10:F10"/>
    <mergeCell ref="D33:F33"/>
    <mergeCell ref="B52:F52"/>
  </mergeCells>
  <hyperlinks>
    <hyperlink ref="I2" location="Menu!A1" display="Menu" xr:uid="{00000000-0004-0000-0A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pageSetUpPr fitToPage="1"/>
  </sheetPr>
  <dimension ref="A1:S63"/>
  <sheetViews>
    <sheetView showGridLines="0" showRowColHeaders="0" zoomScale="90" zoomScaleNormal="90" zoomScaleSheetLayoutView="100" workbookViewId="0">
      <pane ySplit="7" topLeftCell="A8" activePane="bottomLeft" state="frozen"/>
      <selection pane="bottomLeft" activeCell="R1" sqref="R1"/>
    </sheetView>
  </sheetViews>
  <sheetFormatPr defaultColWidth="0" defaultRowHeight="12.75" customHeight="1" zeroHeight="1"/>
  <cols>
    <col min="1" max="1" width="3.85546875" style="91" customWidth="1"/>
    <col min="2" max="2" width="3.28515625" style="91" customWidth="1"/>
    <col min="3" max="4" width="3.140625" style="91" customWidth="1"/>
    <col min="5" max="5" width="52.7109375" style="331" customWidth="1"/>
    <col min="6" max="6" width="9.28515625" style="331" customWidth="1"/>
    <col min="7" max="7" width="13.7109375" style="91" customWidth="1"/>
    <col min="8" max="9" width="11.7109375" style="91" customWidth="1"/>
    <col min="10" max="10" width="13.42578125" style="91" customWidth="1"/>
    <col min="11" max="11" width="2.28515625" style="91" customWidth="1"/>
    <col min="12" max="12" width="13.7109375" style="91" customWidth="1"/>
    <col min="13" max="14" width="11.7109375" style="91" customWidth="1"/>
    <col min="15" max="15" width="2.28515625" style="91" customWidth="1"/>
    <col min="16" max="16" width="13.7109375" style="91" customWidth="1"/>
    <col min="17" max="18" width="11.7109375" style="91" customWidth="1"/>
    <col min="19" max="19" width="4.7109375" style="91" customWidth="1"/>
    <col min="20" max="16384" width="9.140625" style="91" hidden="1"/>
  </cols>
  <sheetData>
    <row r="1" spans="1:19" ht="19.5" customHeight="1">
      <c r="A1" s="712" t="s">
        <v>11</v>
      </c>
      <c r="B1" s="712"/>
      <c r="C1" s="712"/>
      <c r="D1" s="7"/>
      <c r="E1" s="289"/>
      <c r="F1" s="28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30" t="s">
        <v>11</v>
      </c>
      <c r="S1" s="7"/>
    </row>
    <row r="2" spans="1:19" s="492" customFormat="1" ht="55.5" customHeight="1">
      <c r="A2" s="25"/>
      <c r="B2" s="691" t="s">
        <v>267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25"/>
    </row>
    <row r="3" spans="1:19" ht="19.5" customHeight="1">
      <c r="A3" s="7"/>
      <c r="B3" s="7"/>
      <c r="C3" s="7"/>
      <c r="D3" s="7"/>
      <c r="E3" s="289"/>
      <c r="F3" s="28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21" customHeight="1">
      <c r="A4" s="7"/>
      <c r="B4" s="714" t="str">
        <f>Empresa!E8</f>
        <v>LOJAS RENNER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6"/>
      <c r="S4" s="7"/>
    </row>
    <row r="5" spans="1:19">
      <c r="A5" s="7"/>
      <c r="B5" s="7"/>
      <c r="C5" s="7"/>
      <c r="D5" s="7"/>
      <c r="E5" s="289"/>
      <c r="F5" s="28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">
      <c r="A6" s="7"/>
      <c r="B6" s="7"/>
      <c r="C6" s="7"/>
      <c r="D6" s="7"/>
      <c r="E6" s="289"/>
      <c r="F6" s="289"/>
      <c r="G6" s="643">
        <f>Empresa!E9</f>
        <v>44196</v>
      </c>
      <c r="H6" s="644"/>
      <c r="I6" s="644"/>
      <c r="J6" s="645"/>
      <c r="K6" s="36"/>
      <c r="L6" s="643">
        <f>Empresa!E10</f>
        <v>43830</v>
      </c>
      <c r="M6" s="644"/>
      <c r="N6" s="645"/>
      <c r="O6" s="36"/>
      <c r="P6" s="646">
        <f>Empresa!E11</f>
        <v>43465</v>
      </c>
      <c r="Q6" s="646"/>
      <c r="R6" s="646"/>
      <c r="S6" s="7"/>
    </row>
    <row r="7" spans="1:19" ht="25.5" customHeight="1">
      <c r="E7" s="343"/>
      <c r="F7" s="343"/>
      <c r="G7" s="450" t="s">
        <v>38</v>
      </c>
      <c r="H7" s="450" t="s">
        <v>39</v>
      </c>
      <c r="I7" s="450" t="s">
        <v>40</v>
      </c>
      <c r="J7" s="450" t="s">
        <v>177</v>
      </c>
      <c r="K7" s="35"/>
      <c r="L7" s="450" t="s">
        <v>38</v>
      </c>
      <c r="M7" s="450" t="s">
        <v>39</v>
      </c>
      <c r="N7" s="450" t="s">
        <v>40</v>
      </c>
      <c r="O7" s="35"/>
      <c r="P7" s="450" t="s">
        <v>38</v>
      </c>
      <c r="Q7" s="450" t="s">
        <v>39</v>
      </c>
      <c r="R7" s="450" t="s">
        <v>40</v>
      </c>
    </row>
    <row r="8" spans="1:19" ht="12.95" customHeight="1">
      <c r="A8" s="7"/>
      <c r="B8" s="344" t="s">
        <v>153</v>
      </c>
      <c r="C8" s="435"/>
      <c r="D8" s="435"/>
      <c r="E8" s="300"/>
      <c r="F8" s="300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3"/>
      <c r="S8" s="7"/>
    </row>
    <row r="9" spans="1:19" ht="12.95" customHeight="1">
      <c r="A9" s="7"/>
      <c r="B9" s="134"/>
      <c r="C9" s="188"/>
      <c r="D9" s="717" t="s">
        <v>238</v>
      </c>
      <c r="E9" s="717"/>
      <c r="F9" s="291"/>
      <c r="G9" s="347">
        <f>'DFC-Indireto'!G7</f>
        <v>0</v>
      </c>
      <c r="H9" s="309" t="e">
        <f t="shared" ref="H9:H22" si="0">G9/$G$23</f>
        <v>#DIV/0!</v>
      </c>
      <c r="I9" s="309">
        <f>IF(L9=0,IF(G9=0,0,IF(G9&gt;0,1,-1)),IF(G9=0,IF(L9&gt;0,-1,1),IF(G9*L9&lt;0,IF(L9&lt;G9,-(G9/L9-1),G9/L9-1),IF(G9&gt;0,G9/L9-1,-(G9/L9-1)))))</f>
        <v>0</v>
      </c>
      <c r="J9" s="309">
        <f>IF(P9=0,IF(G9=0,0,IF(G9&gt;0,1,-1)),IF(G9=0,IF(P9&gt;0,-1,1),IF(G9/P9&lt;0,IF(P9&lt;G9,-(G9/P9-1),G9/P9-1),IF(G9&gt;0,G9/P9-1,-(G9/P9-1)))))</f>
        <v>0</v>
      </c>
      <c r="K9" s="14"/>
      <c r="L9" s="347">
        <f>'DFC-Indireto'!H7</f>
        <v>0</v>
      </c>
      <c r="M9" s="309" t="e">
        <f t="shared" ref="M9:M22" si="1">L9/$L$23</f>
        <v>#DIV/0!</v>
      </c>
      <c r="N9" s="309">
        <f>IF(P9=0,IF(L9=0,0,IF(L9&gt;0,1,-1)),IF(L9=0,IF(P9&gt;0,-1,1),IF(L9*P9&lt;0,IF(P9&lt;L9,-(L9/P9-1),L9/P9-1),IF(L9&gt;0,L9/P9-1,-(L9/P9-1)))))</f>
        <v>0</v>
      </c>
      <c r="O9" s="14"/>
      <c r="P9" s="347">
        <f>'DFC-Indireto'!I7</f>
        <v>0</v>
      </c>
      <c r="Q9" s="309" t="e">
        <f t="shared" ref="Q9:Q22" si="2">P9/$P$23</f>
        <v>#DIV/0!</v>
      </c>
      <c r="R9" s="309">
        <v>1</v>
      </c>
      <c r="S9" s="7"/>
    </row>
    <row r="10" spans="1:19" ht="12.95" customHeight="1">
      <c r="A10" s="7"/>
      <c r="B10" s="134"/>
      <c r="C10" s="188"/>
      <c r="D10" s="718" t="s">
        <v>239</v>
      </c>
      <c r="E10" s="718"/>
      <c r="F10" s="299"/>
      <c r="G10" s="347">
        <f>'DFC-Indireto'!G8</f>
        <v>0</v>
      </c>
      <c r="H10" s="309" t="e">
        <f t="shared" si="0"/>
        <v>#DIV/0!</v>
      </c>
      <c r="I10" s="309">
        <f t="shared" ref="I10:I52" si="3">IF(L10=0,IF(G10=0,0,IF(G10&gt;0,1,-1)),IF(G10=0,IF(L10&gt;0,-1,1),IF(G10*L10&lt;0,IF(L10&lt;G10,-(G10/L10-1),G10/L10-1),IF(G10&gt;0,G10/L10-1,-(G10/L10-1)))))</f>
        <v>0</v>
      </c>
      <c r="J10" s="309">
        <f t="shared" ref="J10:J52" si="4">IF(P10=0,IF(G10=0,0,IF(G10&gt;0,1,-1)),IF(G10=0,IF(P10&gt;0,-1,1),IF(G10/P10&lt;0,IF(P10&lt;G10,-(G10/P10-1),G10/P10-1),IF(G10&gt;0,G10/P10-1,-(G10/P10-1)))))</f>
        <v>0</v>
      </c>
      <c r="K10" s="14"/>
      <c r="L10" s="347">
        <f>'DFC-Indireto'!H8</f>
        <v>0</v>
      </c>
      <c r="M10" s="309" t="e">
        <f t="shared" si="1"/>
        <v>#DIV/0!</v>
      </c>
      <c r="N10" s="309">
        <f t="shared" ref="N10:N52" si="5">IF(P10=0,IF(L10=0,0,IF(L10&gt;0,1,-1)),IF(L10=0,IF(P10&gt;0,-1,1),IF(L10*P10&lt;0,IF(P10&lt;L10,-(L10/P10-1),L10/P10-1),IF(L10&gt;0,L10/P10-1,-(L10/P10-1)))))</f>
        <v>0</v>
      </c>
      <c r="O10" s="14"/>
      <c r="P10" s="347">
        <f>'DFC-Indireto'!I8</f>
        <v>0</v>
      </c>
      <c r="Q10" s="309" t="e">
        <f t="shared" si="2"/>
        <v>#DIV/0!</v>
      </c>
      <c r="R10" s="309">
        <v>1</v>
      </c>
      <c r="S10" s="7"/>
    </row>
    <row r="11" spans="1:19" ht="12.95" customHeight="1">
      <c r="A11" s="7"/>
      <c r="B11" s="134"/>
      <c r="C11" s="188"/>
      <c r="D11" s="438" t="s">
        <v>253</v>
      </c>
      <c r="E11" s="446" t="s">
        <v>240</v>
      </c>
      <c r="F11" s="291"/>
      <c r="G11" s="347">
        <f>'DFC-Indireto'!G9</f>
        <v>0</v>
      </c>
      <c r="H11" s="309" t="e">
        <f t="shared" si="0"/>
        <v>#DIV/0!</v>
      </c>
      <c r="I11" s="309">
        <f t="shared" si="3"/>
        <v>0</v>
      </c>
      <c r="J11" s="309">
        <f t="shared" si="4"/>
        <v>0</v>
      </c>
      <c r="K11" s="14"/>
      <c r="L11" s="347">
        <f>'DFC-Indireto'!H9</f>
        <v>0</v>
      </c>
      <c r="M11" s="309" t="e">
        <f t="shared" si="1"/>
        <v>#DIV/0!</v>
      </c>
      <c r="N11" s="309">
        <f t="shared" si="5"/>
        <v>0</v>
      </c>
      <c r="O11" s="14"/>
      <c r="P11" s="347">
        <f>'DFC-Indireto'!I9</f>
        <v>0</v>
      </c>
      <c r="Q11" s="309" t="e">
        <f t="shared" si="2"/>
        <v>#DIV/0!</v>
      </c>
      <c r="R11" s="309">
        <v>1</v>
      </c>
      <c r="S11" s="7"/>
    </row>
    <row r="12" spans="1:19" ht="12.95" customHeight="1">
      <c r="A12" s="7"/>
      <c r="B12" s="134"/>
      <c r="C12" s="188"/>
      <c r="D12" s="447" t="s">
        <v>254</v>
      </c>
      <c r="E12" s="718" t="s">
        <v>255</v>
      </c>
      <c r="F12" s="719"/>
      <c r="G12" s="347">
        <f>'DFC-Indireto'!G10</f>
        <v>0</v>
      </c>
      <c r="H12" s="309" t="e">
        <f t="shared" si="0"/>
        <v>#DIV/0!</v>
      </c>
      <c r="I12" s="309">
        <f t="shared" si="3"/>
        <v>0</v>
      </c>
      <c r="J12" s="309">
        <f t="shared" si="4"/>
        <v>0</v>
      </c>
      <c r="K12" s="14"/>
      <c r="L12" s="347">
        <f>'DFC-Indireto'!H10</f>
        <v>0</v>
      </c>
      <c r="M12" s="309" t="e">
        <f t="shared" si="1"/>
        <v>#DIV/0!</v>
      </c>
      <c r="N12" s="309">
        <f t="shared" si="5"/>
        <v>0</v>
      </c>
      <c r="O12" s="14"/>
      <c r="P12" s="347">
        <f>'DFC-Indireto'!I10</f>
        <v>0</v>
      </c>
      <c r="Q12" s="309" t="e">
        <f t="shared" si="2"/>
        <v>#DIV/0!</v>
      </c>
      <c r="R12" s="309">
        <v>1</v>
      </c>
      <c r="S12" s="7"/>
    </row>
    <row r="13" spans="1:19" ht="12.95" customHeight="1">
      <c r="A13" s="7"/>
      <c r="B13" s="134"/>
      <c r="C13" s="188"/>
      <c r="D13" s="86" t="s">
        <v>256</v>
      </c>
      <c r="E13" s="446"/>
      <c r="F13" s="291"/>
      <c r="G13" s="347">
        <f>'DFC-Indireto'!G11</f>
        <v>0</v>
      </c>
      <c r="H13" s="309" t="e">
        <f t="shared" si="0"/>
        <v>#DIV/0!</v>
      </c>
      <c r="I13" s="309">
        <f t="shared" si="3"/>
        <v>0</v>
      </c>
      <c r="J13" s="309">
        <f t="shared" si="4"/>
        <v>0</v>
      </c>
      <c r="K13" s="14"/>
      <c r="L13" s="347">
        <f>'DFC-Indireto'!H11</f>
        <v>0</v>
      </c>
      <c r="M13" s="309" t="e">
        <f t="shared" si="1"/>
        <v>#DIV/0!</v>
      </c>
      <c r="N13" s="309">
        <f t="shared" si="5"/>
        <v>0</v>
      </c>
      <c r="O13" s="14"/>
      <c r="P13" s="347">
        <f>'DFC-Indireto'!I11</f>
        <v>0</v>
      </c>
      <c r="Q13" s="309" t="e">
        <f t="shared" si="2"/>
        <v>#DIV/0!</v>
      </c>
      <c r="R13" s="309">
        <v>1</v>
      </c>
      <c r="S13" s="7"/>
    </row>
    <row r="14" spans="1:19" ht="12.95" customHeight="1">
      <c r="A14" s="7"/>
      <c r="B14" s="134"/>
      <c r="C14" s="188"/>
      <c r="D14" s="447" t="s">
        <v>254</v>
      </c>
      <c r="E14" s="448" t="s">
        <v>241</v>
      </c>
      <c r="F14" s="299"/>
      <c r="G14" s="347">
        <f>'DFC-Indireto'!G12</f>
        <v>0</v>
      </c>
      <c r="H14" s="309" t="e">
        <f t="shared" si="0"/>
        <v>#DIV/0!</v>
      </c>
      <c r="I14" s="309">
        <f t="shared" si="3"/>
        <v>0</v>
      </c>
      <c r="J14" s="309">
        <f t="shared" si="4"/>
        <v>0</v>
      </c>
      <c r="K14" s="14"/>
      <c r="L14" s="347">
        <f>'DFC-Indireto'!H12</f>
        <v>0</v>
      </c>
      <c r="M14" s="309" t="e">
        <f t="shared" si="1"/>
        <v>#DIV/0!</v>
      </c>
      <c r="N14" s="309">
        <f t="shared" si="5"/>
        <v>0</v>
      </c>
      <c r="O14" s="14"/>
      <c r="P14" s="347">
        <f>'DFC-Indireto'!I12</f>
        <v>0</v>
      </c>
      <c r="Q14" s="309" t="e">
        <f t="shared" si="2"/>
        <v>#DIV/0!</v>
      </c>
      <c r="R14" s="309">
        <v>1</v>
      </c>
      <c r="S14" s="7"/>
    </row>
    <row r="15" spans="1:19" ht="12.95" customHeight="1">
      <c r="A15" s="7"/>
      <c r="B15" s="134"/>
      <c r="C15" s="188"/>
      <c r="D15" s="438" t="s">
        <v>253</v>
      </c>
      <c r="E15" s="448" t="s">
        <v>257</v>
      </c>
      <c r="F15" s="299"/>
      <c r="G15" s="347">
        <f>'DFC-Indireto'!G13</f>
        <v>0</v>
      </c>
      <c r="H15" s="309" t="e">
        <f t="shared" si="0"/>
        <v>#DIV/0!</v>
      </c>
      <c r="I15" s="309">
        <f t="shared" si="3"/>
        <v>0</v>
      </c>
      <c r="J15" s="309">
        <f t="shared" si="4"/>
        <v>0</v>
      </c>
      <c r="K15" s="14"/>
      <c r="L15" s="347">
        <f>'DFC-Indireto'!H13</f>
        <v>0</v>
      </c>
      <c r="M15" s="309" t="e">
        <f t="shared" si="1"/>
        <v>#DIV/0!</v>
      </c>
      <c r="N15" s="309">
        <f t="shared" si="5"/>
        <v>0</v>
      </c>
      <c r="O15" s="14"/>
      <c r="P15" s="347">
        <f>'DFC-Indireto'!I13</f>
        <v>0</v>
      </c>
      <c r="Q15" s="309" t="e">
        <f t="shared" si="2"/>
        <v>#DIV/0!</v>
      </c>
      <c r="R15" s="309">
        <v>1</v>
      </c>
      <c r="S15" s="7"/>
    </row>
    <row r="16" spans="1:19" ht="12.95" customHeight="1">
      <c r="A16" s="7"/>
      <c r="B16" s="134"/>
      <c r="C16" s="188"/>
      <c r="D16" s="438" t="s">
        <v>253</v>
      </c>
      <c r="E16" s="448" t="s">
        <v>258</v>
      </c>
      <c r="F16" s="291"/>
      <c r="G16" s="347">
        <f>'DFC-Indireto'!G14</f>
        <v>0</v>
      </c>
      <c r="H16" s="309" t="e">
        <f t="shared" si="0"/>
        <v>#DIV/0!</v>
      </c>
      <c r="I16" s="309">
        <f t="shared" si="3"/>
        <v>0</v>
      </c>
      <c r="J16" s="309">
        <f t="shared" si="4"/>
        <v>0</v>
      </c>
      <c r="K16" s="14"/>
      <c r="L16" s="347">
        <f>'DFC-Indireto'!H14</f>
        <v>0</v>
      </c>
      <c r="M16" s="309" t="e">
        <f t="shared" si="1"/>
        <v>#DIV/0!</v>
      </c>
      <c r="N16" s="309">
        <f t="shared" si="5"/>
        <v>0</v>
      </c>
      <c r="O16" s="14"/>
      <c r="P16" s="347">
        <f>'DFC-Indireto'!I14</f>
        <v>0</v>
      </c>
      <c r="Q16" s="309" t="e">
        <f t="shared" si="2"/>
        <v>#DIV/0!</v>
      </c>
      <c r="R16" s="309">
        <v>1</v>
      </c>
      <c r="S16" s="7"/>
    </row>
    <row r="17" spans="1:19" ht="12.95" customHeight="1">
      <c r="A17" s="7"/>
      <c r="B17" s="134"/>
      <c r="C17" s="188"/>
      <c r="D17" s="447" t="s">
        <v>254</v>
      </c>
      <c r="E17" s="446" t="s">
        <v>259</v>
      </c>
      <c r="F17" s="291"/>
      <c r="G17" s="347">
        <f>'DFC-Indireto'!G15</f>
        <v>0</v>
      </c>
      <c r="H17" s="309" t="e">
        <f t="shared" si="0"/>
        <v>#DIV/0!</v>
      </c>
      <c r="I17" s="309">
        <f t="shared" si="3"/>
        <v>0</v>
      </c>
      <c r="J17" s="309">
        <f t="shared" si="4"/>
        <v>0</v>
      </c>
      <c r="K17" s="14"/>
      <c r="L17" s="347">
        <f>'DFC-Indireto'!H15</f>
        <v>0</v>
      </c>
      <c r="M17" s="309" t="e">
        <f t="shared" si="1"/>
        <v>#DIV/0!</v>
      </c>
      <c r="N17" s="309">
        <f t="shared" si="5"/>
        <v>0</v>
      </c>
      <c r="O17" s="14"/>
      <c r="P17" s="347">
        <f>'DFC-Indireto'!I15</f>
        <v>0</v>
      </c>
      <c r="Q17" s="309" t="e">
        <f t="shared" si="2"/>
        <v>#DIV/0!</v>
      </c>
      <c r="R17" s="309">
        <v>1</v>
      </c>
      <c r="S17" s="7"/>
    </row>
    <row r="18" spans="1:19" ht="12.95" customHeight="1">
      <c r="A18" s="7"/>
      <c r="B18" s="134"/>
      <c r="C18" s="188"/>
      <c r="D18" s="447" t="s">
        <v>254</v>
      </c>
      <c r="E18" s="446" t="s">
        <v>260</v>
      </c>
      <c r="F18" s="291"/>
      <c r="G18" s="347">
        <f>'DFC-Indireto'!G16</f>
        <v>0</v>
      </c>
      <c r="H18" s="309" t="e">
        <f t="shared" si="0"/>
        <v>#DIV/0!</v>
      </c>
      <c r="I18" s="309">
        <f t="shared" si="3"/>
        <v>0</v>
      </c>
      <c r="J18" s="309">
        <f t="shared" si="4"/>
        <v>0</v>
      </c>
      <c r="K18" s="14"/>
      <c r="L18" s="347">
        <f>'DFC-Indireto'!H16</f>
        <v>0</v>
      </c>
      <c r="M18" s="309" t="e">
        <f t="shared" si="1"/>
        <v>#DIV/0!</v>
      </c>
      <c r="N18" s="309">
        <f t="shared" si="5"/>
        <v>0</v>
      </c>
      <c r="O18" s="14"/>
      <c r="P18" s="347">
        <f>'DFC-Indireto'!I16</f>
        <v>0</v>
      </c>
      <c r="Q18" s="309" t="e">
        <f t="shared" si="2"/>
        <v>#DIV/0!</v>
      </c>
      <c r="R18" s="309">
        <v>1</v>
      </c>
      <c r="S18" s="7"/>
    </row>
    <row r="19" spans="1:19" ht="12.95" customHeight="1">
      <c r="A19" s="7"/>
      <c r="B19" s="134"/>
      <c r="C19" s="188"/>
      <c r="D19" s="438" t="s">
        <v>253</v>
      </c>
      <c r="E19" s="446" t="s">
        <v>261</v>
      </c>
      <c r="F19" s="291"/>
      <c r="G19" s="347">
        <f>'DFC-Indireto'!G17</f>
        <v>0</v>
      </c>
      <c r="H19" s="309" t="e">
        <f t="shared" si="0"/>
        <v>#DIV/0!</v>
      </c>
      <c r="I19" s="309">
        <f t="shared" si="3"/>
        <v>0</v>
      </c>
      <c r="J19" s="309">
        <f t="shared" si="4"/>
        <v>0</v>
      </c>
      <c r="K19" s="14"/>
      <c r="L19" s="347">
        <f>'DFC-Indireto'!H17</f>
        <v>0</v>
      </c>
      <c r="M19" s="309" t="e">
        <f t="shared" si="1"/>
        <v>#DIV/0!</v>
      </c>
      <c r="N19" s="309">
        <f t="shared" si="5"/>
        <v>0</v>
      </c>
      <c r="O19" s="14"/>
      <c r="P19" s="347">
        <f>'DFC-Indireto'!I17</f>
        <v>0</v>
      </c>
      <c r="Q19" s="309" t="e">
        <f t="shared" si="2"/>
        <v>#DIV/0!</v>
      </c>
      <c r="R19" s="309">
        <v>1</v>
      </c>
      <c r="S19" s="7"/>
    </row>
    <row r="20" spans="1:19" ht="12.95" customHeight="1">
      <c r="A20" s="7"/>
      <c r="B20" s="134"/>
      <c r="C20" s="188"/>
      <c r="D20" s="447" t="s">
        <v>254</v>
      </c>
      <c r="E20" s="446" t="s">
        <v>262</v>
      </c>
      <c r="F20" s="291"/>
      <c r="G20" s="347">
        <f>'DFC-Indireto'!G18</f>
        <v>0</v>
      </c>
      <c r="H20" s="309" t="e">
        <f t="shared" si="0"/>
        <v>#DIV/0!</v>
      </c>
      <c r="I20" s="309">
        <f t="shared" si="3"/>
        <v>0</v>
      </c>
      <c r="J20" s="309">
        <f t="shared" si="4"/>
        <v>0</v>
      </c>
      <c r="K20" s="14"/>
      <c r="L20" s="347">
        <f>'DFC-Indireto'!H18</f>
        <v>0</v>
      </c>
      <c r="M20" s="309" t="e">
        <f t="shared" si="1"/>
        <v>#DIV/0!</v>
      </c>
      <c r="N20" s="309">
        <f t="shared" si="5"/>
        <v>0</v>
      </c>
      <c r="O20" s="14"/>
      <c r="P20" s="347">
        <f>'DFC-Indireto'!I18</f>
        <v>0</v>
      </c>
      <c r="Q20" s="309" t="e">
        <f t="shared" si="2"/>
        <v>#DIV/0!</v>
      </c>
      <c r="R20" s="309">
        <v>1</v>
      </c>
      <c r="S20" s="7"/>
    </row>
    <row r="21" spans="1:19" ht="12.95" customHeight="1">
      <c r="A21" s="7"/>
      <c r="B21" s="134"/>
      <c r="C21" s="188"/>
      <c r="D21" s="447" t="s">
        <v>254</v>
      </c>
      <c r="E21" s="446" t="s">
        <v>273</v>
      </c>
      <c r="F21" s="291"/>
      <c r="G21" s="347">
        <f>'DFC-Indireto'!G19</f>
        <v>0</v>
      </c>
      <c r="H21" s="309" t="e">
        <f t="shared" si="0"/>
        <v>#DIV/0!</v>
      </c>
      <c r="I21" s="309">
        <f t="shared" si="3"/>
        <v>0</v>
      </c>
      <c r="J21" s="309">
        <f t="shared" si="4"/>
        <v>0</v>
      </c>
      <c r="K21" s="14"/>
      <c r="L21" s="347">
        <f>'DFC-Indireto'!H19</f>
        <v>0</v>
      </c>
      <c r="M21" s="309" t="e">
        <f t="shared" si="1"/>
        <v>#DIV/0!</v>
      </c>
      <c r="N21" s="309">
        <f t="shared" si="5"/>
        <v>0</v>
      </c>
      <c r="O21" s="14"/>
      <c r="P21" s="347">
        <f>'DFC-Indireto'!I19</f>
        <v>0</v>
      </c>
      <c r="Q21" s="309" t="e">
        <f t="shared" si="2"/>
        <v>#DIV/0!</v>
      </c>
      <c r="R21" s="309">
        <v>1</v>
      </c>
      <c r="S21" s="7"/>
    </row>
    <row r="22" spans="1:19" ht="12.95" customHeight="1">
      <c r="A22" s="7"/>
      <c r="B22" s="134"/>
      <c r="C22" s="188"/>
      <c r="D22" s="346"/>
      <c r="E22" s="446" t="s">
        <v>26</v>
      </c>
      <c r="F22" s="436"/>
      <c r="G22" s="347">
        <f>'DFC-Indireto'!G20</f>
        <v>0</v>
      </c>
      <c r="H22" s="309" t="e">
        <f t="shared" si="0"/>
        <v>#DIV/0!</v>
      </c>
      <c r="I22" s="309">
        <f t="shared" si="3"/>
        <v>0</v>
      </c>
      <c r="J22" s="309">
        <f t="shared" si="4"/>
        <v>0</v>
      </c>
      <c r="K22" s="14"/>
      <c r="L22" s="347">
        <f>'DFC-Indireto'!H20</f>
        <v>0</v>
      </c>
      <c r="M22" s="309" t="e">
        <f t="shared" si="1"/>
        <v>#DIV/0!</v>
      </c>
      <c r="N22" s="309">
        <f t="shared" si="5"/>
        <v>0</v>
      </c>
      <c r="O22" s="14"/>
      <c r="P22" s="347">
        <f>'DFC-Indireto'!I20</f>
        <v>0</v>
      </c>
      <c r="Q22" s="309" t="e">
        <f t="shared" si="2"/>
        <v>#DIV/0!</v>
      </c>
      <c r="R22" s="309">
        <v>1</v>
      </c>
      <c r="S22" s="7"/>
    </row>
    <row r="23" spans="1:19" ht="24.95" customHeight="1">
      <c r="A23" s="7"/>
      <c r="B23" s="107"/>
      <c r="C23" s="349" t="s">
        <v>154</v>
      </c>
      <c r="D23" s="295"/>
      <c r="E23" s="295"/>
      <c r="F23" s="302" t="s">
        <v>168</v>
      </c>
      <c r="G23" s="350">
        <f>'DFC-Indireto'!G21</f>
        <v>0</v>
      </c>
      <c r="H23" s="310" t="e">
        <f>G23/$G$23</f>
        <v>#DIV/0!</v>
      </c>
      <c r="I23" s="310">
        <f t="shared" si="3"/>
        <v>0</v>
      </c>
      <c r="J23" s="310">
        <f t="shared" si="4"/>
        <v>0</v>
      </c>
      <c r="K23" s="449"/>
      <c r="L23" s="350">
        <f>'DFC-Indireto'!H21</f>
        <v>0</v>
      </c>
      <c r="M23" s="310" t="e">
        <f>L23/$L$23</f>
        <v>#DIV/0!</v>
      </c>
      <c r="N23" s="310">
        <f t="shared" si="5"/>
        <v>0</v>
      </c>
      <c r="O23" s="449"/>
      <c r="P23" s="350">
        <f>'DFC-Indireto'!I21</f>
        <v>0</v>
      </c>
      <c r="Q23" s="310" t="e">
        <f>P23/$P$23</f>
        <v>#DIV/0!</v>
      </c>
      <c r="R23" s="310">
        <v>1</v>
      </c>
      <c r="S23" s="345"/>
    </row>
    <row r="24" spans="1:19" ht="12.95" customHeight="1">
      <c r="A24" s="7"/>
      <c r="B24" s="299"/>
      <c r="C24" s="8"/>
      <c r="D24" s="8"/>
      <c r="E24" s="7"/>
      <c r="F24" s="7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</row>
    <row r="25" spans="1:19" ht="12.95" customHeight="1">
      <c r="A25" s="7"/>
      <c r="B25" s="344" t="s">
        <v>155</v>
      </c>
      <c r="C25" s="435"/>
      <c r="D25" s="435"/>
      <c r="E25" s="300"/>
      <c r="F25" s="300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3"/>
      <c r="S25" s="7"/>
    </row>
    <row r="26" spans="1:19" ht="12.95" customHeight="1">
      <c r="A26" s="7"/>
      <c r="B26" s="134"/>
      <c r="C26" s="188"/>
      <c r="D26" s="346" t="s">
        <v>263</v>
      </c>
      <c r="E26" s="346"/>
      <c r="F26" s="346"/>
      <c r="G26" s="347">
        <f>'DFC-Indireto'!G24</f>
        <v>0</v>
      </c>
      <c r="H26" s="309" t="e">
        <f t="shared" ref="H26" si="6">G26/$G$36</f>
        <v>#DIV/0!</v>
      </c>
      <c r="I26" s="309">
        <f t="shared" si="3"/>
        <v>0</v>
      </c>
      <c r="J26" s="309">
        <f t="shared" si="4"/>
        <v>0</v>
      </c>
      <c r="K26" s="14"/>
      <c r="L26" s="347">
        <f>'DFC-Indireto'!H24</f>
        <v>0</v>
      </c>
      <c r="M26" s="309" t="e">
        <f t="shared" ref="M26" si="7">L26/$L$36</f>
        <v>#DIV/0!</v>
      </c>
      <c r="N26" s="309">
        <f t="shared" si="5"/>
        <v>0</v>
      </c>
      <c r="O26" s="14"/>
      <c r="P26" s="347">
        <f>'DFC-Indireto'!I24</f>
        <v>0</v>
      </c>
      <c r="Q26" s="309" t="e">
        <f t="shared" ref="Q26" si="8">P26/$P$36</f>
        <v>#DIV/0!</v>
      </c>
      <c r="R26" s="309">
        <v>1</v>
      </c>
      <c r="S26" s="7"/>
    </row>
    <row r="27" spans="1:19" ht="12.95" customHeight="1">
      <c r="A27" s="7"/>
      <c r="B27" s="134"/>
      <c r="C27" s="188"/>
      <c r="D27" s="346" t="s">
        <v>264</v>
      </c>
      <c r="E27" s="346"/>
      <c r="F27" s="346"/>
      <c r="G27" s="347">
        <f>'DFC-Indireto'!G25</f>
        <v>0</v>
      </c>
      <c r="H27" s="309" t="e">
        <f t="shared" ref="H27:H35" si="9">G27/$G$36</f>
        <v>#DIV/0!</v>
      </c>
      <c r="I27" s="309">
        <f t="shared" ref="I27:I35" si="10">IF(L27=0,IF(G27=0,0,IF(G27&gt;0,1,-1)),IF(G27=0,IF(L27&gt;0,-1,1),IF(G27*L27&lt;0,IF(L27&lt;G27,-(G27/L27-1),G27/L27-1),IF(G27&gt;0,G27/L27-1,-(G27/L27-1)))))</f>
        <v>0</v>
      </c>
      <c r="J27" s="309">
        <f t="shared" ref="J27:J35" si="11">IF(P27=0,IF(G27=0,0,IF(G27&gt;0,1,-1)),IF(G27=0,IF(P27&gt;0,-1,1),IF(G27/P27&lt;0,IF(P27&lt;G27,-(G27/P27-1),G27/P27-1),IF(G27&gt;0,G27/P27-1,-(G27/P27-1)))))</f>
        <v>0</v>
      </c>
      <c r="K27" s="14"/>
      <c r="L27" s="347">
        <f>'DFC-Indireto'!H25</f>
        <v>0</v>
      </c>
      <c r="M27" s="309" t="e">
        <f t="shared" ref="M27:M35" si="12">L27/$L$36</f>
        <v>#DIV/0!</v>
      </c>
      <c r="N27" s="309">
        <f t="shared" ref="N27:N35" si="13">IF(P27=0,IF(L27=0,0,IF(L27&gt;0,1,-1)),IF(L27=0,IF(P27&gt;0,-1,1),IF(L27*P27&lt;0,IF(P27&lt;L27,-(L27/P27-1),L27/P27-1),IF(L27&gt;0,L27/P27-1,-(L27/P27-1)))))</f>
        <v>0</v>
      </c>
      <c r="O27" s="14"/>
      <c r="P27" s="347">
        <f>'DFC-Indireto'!I25</f>
        <v>0</v>
      </c>
      <c r="Q27" s="309" t="e">
        <f t="shared" ref="Q27:Q35" si="14">P27/$P$36</f>
        <v>#DIV/0!</v>
      </c>
      <c r="R27" s="309">
        <v>1</v>
      </c>
      <c r="S27" s="7"/>
    </row>
    <row r="28" spans="1:19" ht="12.95" customHeight="1">
      <c r="A28" s="7"/>
      <c r="B28" s="134"/>
      <c r="C28" s="188"/>
      <c r="D28" s="346" t="s">
        <v>274</v>
      </c>
      <c r="E28" s="346"/>
      <c r="F28" s="346"/>
      <c r="G28" s="347">
        <f>'DFC-Indireto'!G26</f>
        <v>0</v>
      </c>
      <c r="H28" s="309" t="e">
        <f t="shared" si="9"/>
        <v>#DIV/0!</v>
      </c>
      <c r="I28" s="309">
        <f t="shared" si="10"/>
        <v>0</v>
      </c>
      <c r="J28" s="309">
        <f t="shared" si="11"/>
        <v>0</v>
      </c>
      <c r="K28" s="14"/>
      <c r="L28" s="347">
        <f>'DFC-Indireto'!H26</f>
        <v>0</v>
      </c>
      <c r="M28" s="309" t="e">
        <f t="shared" si="12"/>
        <v>#DIV/0!</v>
      </c>
      <c r="N28" s="309">
        <f t="shared" si="13"/>
        <v>0</v>
      </c>
      <c r="O28" s="14"/>
      <c r="P28" s="347">
        <f>'DFC-Indireto'!I26</f>
        <v>0</v>
      </c>
      <c r="Q28" s="309" t="e">
        <f t="shared" si="14"/>
        <v>#DIV/0!</v>
      </c>
      <c r="R28" s="309">
        <v>1</v>
      </c>
      <c r="S28" s="7"/>
    </row>
    <row r="29" spans="1:19" ht="12.95" customHeight="1">
      <c r="A29" s="7"/>
      <c r="B29" s="134"/>
      <c r="C29" s="188"/>
      <c r="D29" s="346" t="s">
        <v>248</v>
      </c>
      <c r="E29" s="346"/>
      <c r="F29" s="346"/>
      <c r="G29" s="347">
        <f>'DFC-Indireto'!G27</f>
        <v>0</v>
      </c>
      <c r="H29" s="309" t="e">
        <f t="shared" si="9"/>
        <v>#DIV/0!</v>
      </c>
      <c r="I29" s="309">
        <f t="shared" si="10"/>
        <v>0</v>
      </c>
      <c r="J29" s="309">
        <f t="shared" si="11"/>
        <v>0</v>
      </c>
      <c r="K29" s="14"/>
      <c r="L29" s="347">
        <f>'DFC-Indireto'!H27</f>
        <v>0</v>
      </c>
      <c r="M29" s="309" t="e">
        <f t="shared" si="12"/>
        <v>#DIV/0!</v>
      </c>
      <c r="N29" s="309">
        <f t="shared" si="13"/>
        <v>0</v>
      </c>
      <c r="O29" s="14"/>
      <c r="P29" s="347">
        <f>'DFC-Indireto'!I27</f>
        <v>0</v>
      </c>
      <c r="Q29" s="309" t="e">
        <f t="shared" si="14"/>
        <v>#DIV/0!</v>
      </c>
      <c r="R29" s="309">
        <v>1</v>
      </c>
      <c r="S29" s="7"/>
    </row>
    <row r="30" spans="1:19" ht="12.95" customHeight="1">
      <c r="A30" s="7"/>
      <c r="B30" s="134"/>
      <c r="C30" s="188"/>
      <c r="D30" s="346" t="s">
        <v>249</v>
      </c>
      <c r="E30" s="346"/>
      <c r="F30" s="346"/>
      <c r="G30" s="347">
        <f>'DFC-Indireto'!G28</f>
        <v>0</v>
      </c>
      <c r="H30" s="309" t="e">
        <f t="shared" si="9"/>
        <v>#DIV/0!</v>
      </c>
      <c r="I30" s="309">
        <f t="shared" si="10"/>
        <v>0</v>
      </c>
      <c r="J30" s="309">
        <f t="shared" si="11"/>
        <v>0</v>
      </c>
      <c r="K30" s="14"/>
      <c r="L30" s="347">
        <f>'DFC-Indireto'!H28</f>
        <v>0</v>
      </c>
      <c r="M30" s="309" t="e">
        <f t="shared" si="12"/>
        <v>#DIV/0!</v>
      </c>
      <c r="N30" s="309">
        <f t="shared" si="13"/>
        <v>0</v>
      </c>
      <c r="O30" s="14"/>
      <c r="P30" s="347">
        <f>'DFC-Indireto'!I28</f>
        <v>0</v>
      </c>
      <c r="Q30" s="309" t="e">
        <f t="shared" si="14"/>
        <v>#DIV/0!</v>
      </c>
      <c r="R30" s="309">
        <v>1</v>
      </c>
      <c r="S30" s="7"/>
    </row>
    <row r="31" spans="1:19" ht="12.95" customHeight="1">
      <c r="A31" s="7"/>
      <c r="B31" s="134"/>
      <c r="C31" s="188"/>
      <c r="D31" s="346" t="s">
        <v>275</v>
      </c>
      <c r="E31" s="346"/>
      <c r="F31" s="346"/>
      <c r="G31" s="347">
        <f>'DFC-Indireto'!G29</f>
        <v>0</v>
      </c>
      <c r="H31" s="309" t="e">
        <f t="shared" si="9"/>
        <v>#DIV/0!</v>
      </c>
      <c r="I31" s="309">
        <f t="shared" si="10"/>
        <v>0</v>
      </c>
      <c r="J31" s="309">
        <f t="shared" si="11"/>
        <v>0</v>
      </c>
      <c r="K31" s="14"/>
      <c r="L31" s="347">
        <f>'DFC-Indireto'!H29</f>
        <v>0</v>
      </c>
      <c r="M31" s="309" t="e">
        <f t="shared" si="12"/>
        <v>#DIV/0!</v>
      </c>
      <c r="N31" s="309">
        <f t="shared" si="13"/>
        <v>0</v>
      </c>
      <c r="O31" s="14"/>
      <c r="P31" s="347">
        <f>'DFC-Indireto'!I29</f>
        <v>0</v>
      </c>
      <c r="Q31" s="309" t="e">
        <f t="shared" si="14"/>
        <v>#DIV/0!</v>
      </c>
      <c r="R31" s="309">
        <v>1</v>
      </c>
      <c r="S31" s="7"/>
    </row>
    <row r="32" spans="1:19" ht="12.95" customHeight="1">
      <c r="A32" s="7"/>
      <c r="B32" s="134"/>
      <c r="C32" s="188"/>
      <c r="D32" s="346" t="s">
        <v>265</v>
      </c>
      <c r="E32" s="346"/>
      <c r="F32" s="346"/>
      <c r="G32" s="347">
        <f>'DFC-Indireto'!G30</f>
        <v>0</v>
      </c>
      <c r="H32" s="309" t="e">
        <f t="shared" si="9"/>
        <v>#DIV/0!</v>
      </c>
      <c r="I32" s="309">
        <f t="shared" si="10"/>
        <v>0</v>
      </c>
      <c r="J32" s="309">
        <f t="shared" si="11"/>
        <v>0</v>
      </c>
      <c r="K32" s="14"/>
      <c r="L32" s="347">
        <f>'DFC-Indireto'!H30</f>
        <v>0</v>
      </c>
      <c r="M32" s="309" t="e">
        <f t="shared" si="12"/>
        <v>#DIV/0!</v>
      </c>
      <c r="N32" s="309">
        <f t="shared" si="13"/>
        <v>0</v>
      </c>
      <c r="O32" s="14"/>
      <c r="P32" s="347">
        <f>'DFC-Indireto'!I30</f>
        <v>0</v>
      </c>
      <c r="Q32" s="309" t="e">
        <f t="shared" si="14"/>
        <v>#DIV/0!</v>
      </c>
      <c r="R32" s="309">
        <v>1</v>
      </c>
      <c r="S32" s="7"/>
    </row>
    <row r="33" spans="1:19" ht="12.95" customHeight="1">
      <c r="A33" s="7"/>
      <c r="B33" s="134"/>
      <c r="C33" s="188"/>
      <c r="D33" s="346" t="s">
        <v>250</v>
      </c>
      <c r="E33" s="346"/>
      <c r="F33" s="346"/>
      <c r="G33" s="347">
        <f>'DFC-Indireto'!G31</f>
        <v>0</v>
      </c>
      <c r="H33" s="309" t="e">
        <f t="shared" si="9"/>
        <v>#DIV/0!</v>
      </c>
      <c r="I33" s="309">
        <f t="shared" si="10"/>
        <v>0</v>
      </c>
      <c r="J33" s="309">
        <f t="shared" si="11"/>
        <v>0</v>
      </c>
      <c r="K33" s="14"/>
      <c r="L33" s="347">
        <f>'DFC-Indireto'!H31</f>
        <v>0</v>
      </c>
      <c r="M33" s="309" t="e">
        <f t="shared" si="12"/>
        <v>#DIV/0!</v>
      </c>
      <c r="N33" s="309">
        <f t="shared" si="13"/>
        <v>0</v>
      </c>
      <c r="O33" s="14"/>
      <c r="P33" s="347">
        <f>'DFC-Indireto'!I31</f>
        <v>0</v>
      </c>
      <c r="Q33" s="309" t="e">
        <f t="shared" si="14"/>
        <v>#DIV/0!</v>
      </c>
      <c r="R33" s="309">
        <v>1</v>
      </c>
      <c r="S33" s="7"/>
    </row>
    <row r="34" spans="1:19" ht="12.95" customHeight="1">
      <c r="A34" s="7"/>
      <c r="B34" s="134"/>
      <c r="C34" s="188"/>
      <c r="D34" s="346" t="s">
        <v>156</v>
      </c>
      <c r="E34" s="346"/>
      <c r="F34" s="346"/>
      <c r="G34" s="347">
        <f>'DFC-Indireto'!G32</f>
        <v>0</v>
      </c>
      <c r="H34" s="309" t="e">
        <f t="shared" si="9"/>
        <v>#DIV/0!</v>
      </c>
      <c r="I34" s="309">
        <f t="shared" si="10"/>
        <v>0</v>
      </c>
      <c r="J34" s="309">
        <f t="shared" si="11"/>
        <v>0</v>
      </c>
      <c r="K34" s="14"/>
      <c r="L34" s="347">
        <f>'DFC-Indireto'!H32</f>
        <v>0</v>
      </c>
      <c r="M34" s="309" t="e">
        <f t="shared" si="12"/>
        <v>#DIV/0!</v>
      </c>
      <c r="N34" s="309">
        <f t="shared" si="13"/>
        <v>0</v>
      </c>
      <c r="O34" s="14"/>
      <c r="P34" s="347">
        <f>'DFC-Indireto'!I32</f>
        <v>0</v>
      </c>
      <c r="Q34" s="309" t="e">
        <f t="shared" si="14"/>
        <v>#DIV/0!</v>
      </c>
      <c r="R34" s="309">
        <v>1</v>
      </c>
      <c r="S34" s="7"/>
    </row>
    <row r="35" spans="1:19" ht="12.95" customHeight="1">
      <c r="A35" s="7"/>
      <c r="B35" s="134"/>
      <c r="C35" s="346"/>
      <c r="D35" s="718" t="s">
        <v>26</v>
      </c>
      <c r="E35" s="718"/>
      <c r="F35" s="719"/>
      <c r="G35" s="347">
        <f>'DFC-Indireto'!G33</f>
        <v>0</v>
      </c>
      <c r="H35" s="309" t="e">
        <f t="shared" si="9"/>
        <v>#DIV/0!</v>
      </c>
      <c r="I35" s="309">
        <f t="shared" si="10"/>
        <v>0</v>
      </c>
      <c r="J35" s="309">
        <f t="shared" si="11"/>
        <v>0</v>
      </c>
      <c r="K35" s="14"/>
      <c r="L35" s="347">
        <f>'DFC-Indireto'!H33</f>
        <v>0</v>
      </c>
      <c r="M35" s="309" t="e">
        <f t="shared" si="12"/>
        <v>#DIV/0!</v>
      </c>
      <c r="N35" s="309">
        <f t="shared" si="13"/>
        <v>0</v>
      </c>
      <c r="O35" s="14"/>
      <c r="P35" s="347">
        <f>'DFC-Indireto'!I33</f>
        <v>0</v>
      </c>
      <c r="Q35" s="309" t="e">
        <f t="shared" si="14"/>
        <v>#DIV/0!</v>
      </c>
      <c r="R35" s="309">
        <v>1</v>
      </c>
      <c r="S35" s="7"/>
    </row>
    <row r="36" spans="1:19" ht="24.95" customHeight="1">
      <c r="A36" s="7"/>
      <c r="B36" s="107"/>
      <c r="C36" s="349" t="s">
        <v>157</v>
      </c>
      <c r="D36" s="295"/>
      <c r="E36" s="295"/>
      <c r="F36" s="302" t="s">
        <v>169</v>
      </c>
      <c r="G36" s="350">
        <f>'DFC-Indireto'!G34</f>
        <v>0</v>
      </c>
      <c r="H36" s="310" t="e">
        <f>G36/$G$36</f>
        <v>#DIV/0!</v>
      </c>
      <c r="I36" s="310">
        <f t="shared" si="3"/>
        <v>0</v>
      </c>
      <c r="J36" s="310">
        <f t="shared" si="4"/>
        <v>0</v>
      </c>
      <c r="K36" s="449"/>
      <c r="L36" s="350">
        <f>'DFC-Indireto'!H34</f>
        <v>0</v>
      </c>
      <c r="M36" s="310" t="e">
        <f>L36/$L$36</f>
        <v>#DIV/0!</v>
      </c>
      <c r="N36" s="310">
        <f t="shared" si="5"/>
        <v>0</v>
      </c>
      <c r="O36" s="449"/>
      <c r="P36" s="350">
        <f>'DFC-Indireto'!I34</f>
        <v>0</v>
      </c>
      <c r="Q36" s="310" t="e">
        <f>P36/$P$36</f>
        <v>#DIV/0!</v>
      </c>
      <c r="R36" s="310">
        <v>1</v>
      </c>
      <c r="S36" s="345"/>
    </row>
    <row r="37" spans="1:19" ht="12.95" customHeight="1">
      <c r="A37" s="7"/>
      <c r="B37" s="299"/>
      <c r="C37" s="8"/>
      <c r="D37" s="8"/>
      <c r="E37" s="7"/>
      <c r="F37" s="7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</row>
    <row r="38" spans="1:19" ht="12.95" customHeight="1">
      <c r="A38" s="7"/>
      <c r="B38" s="344" t="s">
        <v>158</v>
      </c>
      <c r="C38" s="435"/>
      <c r="D38" s="435"/>
      <c r="E38" s="300"/>
      <c r="F38" s="300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3"/>
      <c r="S38" s="7"/>
    </row>
    <row r="39" spans="1:19" ht="12.95" customHeight="1">
      <c r="A39" s="7"/>
      <c r="B39" s="134"/>
      <c r="C39" s="346" t="s">
        <v>251</v>
      </c>
      <c r="D39" s="14"/>
      <c r="E39" s="188"/>
      <c r="F39" s="298"/>
      <c r="G39" s="347">
        <f>'DFC-Indireto'!G37</f>
        <v>0</v>
      </c>
      <c r="H39" s="309" t="e">
        <f t="shared" ref="H39:H45" si="15">G39/$G$46</f>
        <v>#DIV/0!</v>
      </c>
      <c r="I39" s="309">
        <f t="shared" si="3"/>
        <v>0</v>
      </c>
      <c r="J39" s="309">
        <f t="shared" si="4"/>
        <v>0</v>
      </c>
      <c r="K39" s="14"/>
      <c r="L39" s="347">
        <f>'DFC-Indireto'!H37</f>
        <v>0</v>
      </c>
      <c r="M39" s="309" t="e">
        <f t="shared" ref="M39:M45" si="16">L39/$L$46</f>
        <v>#DIV/0!</v>
      </c>
      <c r="N39" s="309">
        <f t="shared" si="5"/>
        <v>0</v>
      </c>
      <c r="O39" s="14"/>
      <c r="P39" s="347">
        <f>'DFC-Indireto'!I37</f>
        <v>0</v>
      </c>
      <c r="Q39" s="309" t="e">
        <f t="shared" ref="Q39:Q45" si="17">P39/$P$46</f>
        <v>#DIV/0!</v>
      </c>
      <c r="R39" s="309">
        <v>1</v>
      </c>
      <c r="S39" s="7"/>
    </row>
    <row r="40" spans="1:19" ht="12.95" customHeight="1">
      <c r="A40" s="7"/>
      <c r="B40" s="134"/>
      <c r="C40" s="346" t="s">
        <v>165</v>
      </c>
      <c r="D40" s="14"/>
      <c r="E40" s="188"/>
      <c r="F40" s="298"/>
      <c r="G40" s="347">
        <f>'DFC-Indireto'!G38</f>
        <v>0</v>
      </c>
      <c r="H40" s="309" t="e">
        <f t="shared" si="15"/>
        <v>#DIV/0!</v>
      </c>
      <c r="I40" s="309">
        <f t="shared" si="3"/>
        <v>0</v>
      </c>
      <c r="J40" s="309">
        <f t="shared" si="4"/>
        <v>0</v>
      </c>
      <c r="K40" s="14"/>
      <c r="L40" s="347">
        <f>'DFC-Indireto'!H38</f>
        <v>0</v>
      </c>
      <c r="M40" s="309" t="e">
        <f t="shared" si="16"/>
        <v>#DIV/0!</v>
      </c>
      <c r="N40" s="309">
        <f t="shared" si="5"/>
        <v>0</v>
      </c>
      <c r="O40" s="14"/>
      <c r="P40" s="347">
        <f>'DFC-Indireto'!I38</f>
        <v>0</v>
      </c>
      <c r="Q40" s="309" t="e">
        <f t="shared" si="17"/>
        <v>#DIV/0!</v>
      </c>
      <c r="R40" s="309">
        <v>1</v>
      </c>
      <c r="S40" s="7"/>
    </row>
    <row r="41" spans="1:19" ht="12.95" customHeight="1">
      <c r="A41" s="7"/>
      <c r="B41" s="134"/>
      <c r="C41" s="346" t="s">
        <v>303</v>
      </c>
      <c r="D41" s="14"/>
      <c r="E41" s="188"/>
      <c r="F41" s="298"/>
      <c r="G41" s="347">
        <f>'DFC-Indireto'!G39</f>
        <v>0</v>
      </c>
      <c r="H41" s="309" t="e">
        <f t="shared" ref="H41" si="18">G41/$G$46</f>
        <v>#DIV/0!</v>
      </c>
      <c r="I41" s="309">
        <f t="shared" ref="I41" si="19">IF(L41=0,IF(G41=0,0,IF(G41&gt;0,1,-1)),IF(G41=0,IF(L41&gt;0,-1,1),IF(G41*L41&lt;0,IF(L41&lt;G41,-(G41/L41-1),G41/L41-1),IF(G41&gt;0,G41/L41-1,-(G41/L41-1)))))</f>
        <v>0</v>
      </c>
      <c r="J41" s="309">
        <f t="shared" ref="J41" si="20">IF(P41=0,IF(G41=0,0,IF(G41&gt;0,1,-1)),IF(G41=0,IF(P41&gt;0,-1,1),IF(G41/P41&lt;0,IF(P41&lt;G41,-(G41/P41-1),G41/P41-1),IF(G41&gt;0,G41/P41-1,-(G41/P41-1)))))</f>
        <v>0</v>
      </c>
      <c r="K41" s="14"/>
      <c r="L41" s="347">
        <f>'DFC-Indireto'!H39</f>
        <v>0</v>
      </c>
      <c r="M41" s="309" t="e">
        <f t="shared" ref="M41" si="21">L41/$L$46</f>
        <v>#DIV/0!</v>
      </c>
      <c r="N41" s="309">
        <f t="shared" ref="N41" si="22">IF(P41=0,IF(L41=0,0,IF(L41&gt;0,1,-1)),IF(L41=0,IF(P41&gt;0,-1,1),IF(L41*P41&lt;0,IF(P41&lt;L41,-(L41/P41-1),L41/P41-1),IF(L41&gt;0,L41/P41-1,-(L41/P41-1)))))</f>
        <v>0</v>
      </c>
      <c r="O41" s="14"/>
      <c r="P41" s="347">
        <f>'DFC-Indireto'!I39</f>
        <v>0</v>
      </c>
      <c r="Q41" s="309" t="e">
        <f t="shared" ref="Q41" si="23">P41/$P$46</f>
        <v>#DIV/0!</v>
      </c>
      <c r="R41" s="309">
        <v>1</v>
      </c>
      <c r="S41" s="7"/>
    </row>
    <row r="42" spans="1:19" ht="12.95" customHeight="1">
      <c r="A42" s="7"/>
      <c r="B42" s="134"/>
      <c r="C42" s="346" t="s">
        <v>166</v>
      </c>
      <c r="D42" s="14"/>
      <c r="E42" s="188"/>
      <c r="F42" s="298"/>
      <c r="G42" s="347">
        <f>'DFC-Indireto'!G40</f>
        <v>0</v>
      </c>
      <c r="H42" s="309" t="e">
        <f t="shared" si="15"/>
        <v>#DIV/0!</v>
      </c>
      <c r="I42" s="309">
        <f t="shared" si="3"/>
        <v>0</v>
      </c>
      <c r="J42" s="309">
        <f t="shared" si="4"/>
        <v>0</v>
      </c>
      <c r="K42" s="14"/>
      <c r="L42" s="347">
        <f>'DFC-Indireto'!H40</f>
        <v>0</v>
      </c>
      <c r="M42" s="309" t="e">
        <f t="shared" si="16"/>
        <v>#DIV/0!</v>
      </c>
      <c r="N42" s="309">
        <f t="shared" si="5"/>
        <v>0</v>
      </c>
      <c r="O42" s="14"/>
      <c r="P42" s="347">
        <f>'DFC-Indireto'!I40</f>
        <v>0</v>
      </c>
      <c r="Q42" s="309" t="e">
        <f t="shared" si="17"/>
        <v>#DIV/0!</v>
      </c>
      <c r="R42" s="309">
        <v>1</v>
      </c>
      <c r="S42" s="7"/>
    </row>
    <row r="43" spans="1:19" ht="12.95" customHeight="1">
      <c r="A43" s="7"/>
      <c r="B43" s="134"/>
      <c r="C43" s="346" t="s">
        <v>306</v>
      </c>
      <c r="D43" s="14"/>
      <c r="E43" s="482"/>
      <c r="F43" s="298"/>
      <c r="G43" s="347">
        <f>'DFC-Indireto'!G41</f>
        <v>0</v>
      </c>
      <c r="H43" s="309" t="e">
        <f t="shared" si="15"/>
        <v>#DIV/0!</v>
      </c>
      <c r="I43" s="309">
        <f t="shared" si="3"/>
        <v>0</v>
      </c>
      <c r="J43" s="309">
        <f t="shared" si="4"/>
        <v>0</v>
      </c>
      <c r="K43" s="14"/>
      <c r="L43" s="347">
        <f>'DFC-Indireto'!H41</f>
        <v>0</v>
      </c>
      <c r="M43" s="309" t="e">
        <f t="shared" si="16"/>
        <v>#DIV/0!</v>
      </c>
      <c r="N43" s="309">
        <f t="shared" si="5"/>
        <v>0</v>
      </c>
      <c r="O43" s="14"/>
      <c r="P43" s="347">
        <f>'DFC-Indireto'!I41</f>
        <v>0</v>
      </c>
      <c r="Q43" s="309" t="e">
        <f t="shared" si="17"/>
        <v>#DIV/0!</v>
      </c>
      <c r="R43" s="309">
        <v>1</v>
      </c>
      <c r="S43" s="7"/>
    </row>
    <row r="44" spans="1:19" ht="12.95" customHeight="1">
      <c r="A44" s="7"/>
      <c r="B44" s="134"/>
      <c r="C44" s="346" t="s">
        <v>252</v>
      </c>
      <c r="D44" s="14"/>
      <c r="E44" s="188"/>
      <c r="F44" s="298"/>
      <c r="G44" s="347">
        <f>'DFC-Indireto'!G42</f>
        <v>0</v>
      </c>
      <c r="H44" s="309" t="e">
        <f t="shared" si="15"/>
        <v>#DIV/0!</v>
      </c>
      <c r="I44" s="309">
        <f t="shared" si="3"/>
        <v>0</v>
      </c>
      <c r="J44" s="309">
        <f t="shared" si="4"/>
        <v>0</v>
      </c>
      <c r="K44" s="14"/>
      <c r="L44" s="347">
        <f>'DFC-Indireto'!H42</f>
        <v>0</v>
      </c>
      <c r="M44" s="309" t="e">
        <f t="shared" si="16"/>
        <v>#DIV/0!</v>
      </c>
      <c r="N44" s="309">
        <f t="shared" si="5"/>
        <v>0</v>
      </c>
      <c r="O44" s="14"/>
      <c r="P44" s="347">
        <f>'DFC-Indireto'!I42</f>
        <v>0</v>
      </c>
      <c r="Q44" s="309" t="e">
        <f t="shared" si="17"/>
        <v>#DIV/0!</v>
      </c>
      <c r="R44" s="309">
        <v>1</v>
      </c>
      <c r="S44" s="7"/>
    </row>
    <row r="45" spans="1:19" ht="12.95" customHeight="1">
      <c r="A45" s="7"/>
      <c r="B45" s="134"/>
      <c r="C45" s="346" t="s">
        <v>26</v>
      </c>
      <c r="D45" s="14"/>
      <c r="E45" s="299"/>
      <c r="F45" s="291"/>
      <c r="G45" s="347">
        <f>'DFC-Indireto'!G43</f>
        <v>0</v>
      </c>
      <c r="H45" s="309" t="e">
        <f t="shared" si="15"/>
        <v>#DIV/0!</v>
      </c>
      <c r="I45" s="309">
        <f t="shared" si="3"/>
        <v>0</v>
      </c>
      <c r="J45" s="309">
        <f t="shared" si="4"/>
        <v>0</v>
      </c>
      <c r="K45" s="14"/>
      <c r="L45" s="347">
        <f>'DFC-Indireto'!H43</f>
        <v>0</v>
      </c>
      <c r="M45" s="309" t="e">
        <f t="shared" si="16"/>
        <v>#DIV/0!</v>
      </c>
      <c r="N45" s="309">
        <f t="shared" si="5"/>
        <v>0</v>
      </c>
      <c r="O45" s="14"/>
      <c r="P45" s="347">
        <f>'DFC-Indireto'!I43</f>
        <v>0</v>
      </c>
      <c r="Q45" s="309" t="e">
        <f t="shared" si="17"/>
        <v>#DIV/0!</v>
      </c>
      <c r="R45" s="309">
        <v>1</v>
      </c>
      <c r="S45" s="7"/>
    </row>
    <row r="46" spans="1:19" ht="24.95" customHeight="1">
      <c r="A46" s="7"/>
      <c r="B46" s="107"/>
      <c r="C46" s="349" t="s">
        <v>159</v>
      </c>
      <c r="D46" s="295"/>
      <c r="E46" s="295"/>
      <c r="F46" s="302" t="s">
        <v>170</v>
      </c>
      <c r="G46" s="350">
        <f>'DFC-Indireto'!G44</f>
        <v>0</v>
      </c>
      <c r="H46" s="310" t="e">
        <f>G46/$G$46</f>
        <v>#DIV/0!</v>
      </c>
      <c r="I46" s="310">
        <f t="shared" si="3"/>
        <v>0</v>
      </c>
      <c r="J46" s="310">
        <f t="shared" si="4"/>
        <v>0</v>
      </c>
      <c r="K46" s="449"/>
      <c r="L46" s="350">
        <f>'DFC-Indireto'!H44</f>
        <v>0</v>
      </c>
      <c r="M46" s="310" t="e">
        <f>L46/$L$46</f>
        <v>#DIV/0!</v>
      </c>
      <c r="N46" s="310">
        <f t="shared" si="5"/>
        <v>0</v>
      </c>
      <c r="O46" s="449"/>
      <c r="P46" s="350">
        <f>'DFC-Indireto'!I44</f>
        <v>0</v>
      </c>
      <c r="Q46" s="310" t="e">
        <f>P46/$P$46</f>
        <v>#DIV/0!</v>
      </c>
      <c r="R46" s="310">
        <v>1</v>
      </c>
      <c r="S46" s="345"/>
    </row>
    <row r="47" spans="1:19" ht="12.95" customHeight="1">
      <c r="A47" s="7"/>
      <c r="B47" s="299"/>
      <c r="C47" s="8"/>
      <c r="D47" s="8"/>
      <c r="E47" s="7"/>
      <c r="F47" s="7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</row>
    <row r="48" spans="1:19" ht="33.75" customHeight="1">
      <c r="A48" s="7"/>
      <c r="B48" s="351"/>
      <c r="C48" s="349" t="s">
        <v>160</v>
      </c>
      <c r="D48" s="295"/>
      <c r="E48" s="296"/>
      <c r="F48" s="305" t="s">
        <v>175</v>
      </c>
      <c r="G48" s="350">
        <f>'DFC-Indireto'!G46</f>
        <v>0</v>
      </c>
      <c r="H48" s="307"/>
      <c r="I48" s="310">
        <f t="shared" si="3"/>
        <v>0</v>
      </c>
      <c r="J48" s="310">
        <f t="shared" si="4"/>
        <v>0</v>
      </c>
      <c r="K48" s="312"/>
      <c r="L48" s="350">
        <f>'DFC-Indireto'!H46</f>
        <v>0</v>
      </c>
      <c r="M48" s="307"/>
      <c r="N48" s="310">
        <f t="shared" si="5"/>
        <v>0</v>
      </c>
      <c r="O48" s="312"/>
      <c r="P48" s="350">
        <f>'DFC-Indireto'!I46</f>
        <v>0</v>
      </c>
      <c r="Q48" s="307"/>
      <c r="R48" s="310">
        <v>1</v>
      </c>
      <c r="S48" s="345"/>
    </row>
    <row r="49" spans="1:19" ht="12.95" customHeight="1">
      <c r="A49" s="7"/>
      <c r="B49" s="299"/>
      <c r="C49" s="8"/>
      <c r="D49" s="8"/>
      <c r="E49" s="7"/>
      <c r="F49" s="7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</row>
    <row r="50" spans="1:19" ht="15" customHeight="1">
      <c r="A50" s="7"/>
      <c r="B50" s="303"/>
      <c r="C50" s="352" t="s">
        <v>161</v>
      </c>
      <c r="D50" s="304"/>
      <c r="E50" s="268"/>
      <c r="F50" s="302" t="s">
        <v>172</v>
      </c>
      <c r="G50" s="347">
        <f>'DFC-Indireto'!G48</f>
        <v>0</v>
      </c>
      <c r="H50" s="307"/>
      <c r="I50" s="309">
        <f t="shared" si="3"/>
        <v>0</v>
      </c>
      <c r="J50" s="309">
        <f t="shared" si="4"/>
        <v>0</v>
      </c>
      <c r="K50" s="8"/>
      <c r="L50" s="347">
        <f>'DFC-Indireto'!H48</f>
        <v>0</v>
      </c>
      <c r="M50" s="307"/>
      <c r="N50" s="309">
        <f t="shared" si="5"/>
        <v>0</v>
      </c>
      <c r="O50" s="8"/>
      <c r="P50" s="347">
        <f>'DFC-Indireto'!I48</f>
        <v>0</v>
      </c>
      <c r="Q50" s="307"/>
      <c r="R50" s="309">
        <v>1</v>
      </c>
      <c r="S50" s="7"/>
    </row>
    <row r="51" spans="1:19" ht="15" customHeight="1">
      <c r="A51" s="7"/>
      <c r="B51" s="303"/>
      <c r="C51" s="352" t="s">
        <v>162</v>
      </c>
      <c r="D51" s="304"/>
      <c r="E51" s="268"/>
      <c r="F51" s="302" t="s">
        <v>173</v>
      </c>
      <c r="G51" s="347">
        <f>'DFC-Indireto'!G49</f>
        <v>0</v>
      </c>
      <c r="H51" s="307"/>
      <c r="I51" s="309">
        <f t="shared" si="3"/>
        <v>0</v>
      </c>
      <c r="J51" s="309">
        <f t="shared" si="4"/>
        <v>0</v>
      </c>
      <c r="K51" s="8"/>
      <c r="L51" s="347">
        <f>'DFC-Indireto'!H49</f>
        <v>0</v>
      </c>
      <c r="M51" s="307"/>
      <c r="N51" s="309">
        <f t="shared" si="5"/>
        <v>0</v>
      </c>
      <c r="O51" s="8"/>
      <c r="P51" s="347">
        <f>'DFC-Indireto'!I49</f>
        <v>0</v>
      </c>
      <c r="Q51" s="307"/>
      <c r="R51" s="309">
        <v>1</v>
      </c>
      <c r="S51" s="7"/>
    </row>
    <row r="52" spans="1:19" ht="33.75" customHeight="1">
      <c r="A52" s="7"/>
      <c r="B52" s="351"/>
      <c r="C52" s="349" t="s">
        <v>171</v>
      </c>
      <c r="D52" s="295"/>
      <c r="E52" s="296"/>
      <c r="F52" s="305" t="s">
        <v>176</v>
      </c>
      <c r="G52" s="350">
        <f>'DFC-Indireto'!G50</f>
        <v>0</v>
      </c>
      <c r="H52" s="307"/>
      <c r="I52" s="310">
        <f t="shared" si="3"/>
        <v>0</v>
      </c>
      <c r="J52" s="310">
        <f t="shared" si="4"/>
        <v>0</v>
      </c>
      <c r="K52" s="312"/>
      <c r="L52" s="350">
        <f>'DFC-Indireto'!H50</f>
        <v>0</v>
      </c>
      <c r="M52" s="307"/>
      <c r="N52" s="310">
        <f t="shared" si="5"/>
        <v>0</v>
      </c>
      <c r="O52" s="312"/>
      <c r="P52" s="350">
        <f>'DFC-Indireto'!I50</f>
        <v>0</v>
      </c>
      <c r="Q52" s="307"/>
      <c r="R52" s="310">
        <v>1</v>
      </c>
      <c r="S52" s="345"/>
    </row>
    <row r="53" spans="1:19" ht="12.75" customHeight="1">
      <c r="A53" s="7"/>
      <c r="B53" s="7"/>
      <c r="C53" s="7"/>
      <c r="D53" s="7"/>
      <c r="E53" s="289"/>
      <c r="F53" s="28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2.75" customHeight="1">
      <c r="A54" s="7"/>
      <c r="B54" s="7"/>
      <c r="C54" s="7"/>
      <c r="D54" s="7"/>
      <c r="E54" s="289"/>
      <c r="F54" s="28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2.75" customHeight="1">
      <c r="A55" s="7"/>
      <c r="B55" s="7"/>
      <c r="C55" s="7"/>
      <c r="D55" s="7"/>
      <c r="E55" s="289"/>
      <c r="F55" s="289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2.95" customHeight="1">
      <c r="A56" s="7"/>
      <c r="B56" s="706" t="s">
        <v>43</v>
      </c>
      <c r="C56" s="706"/>
      <c r="D56" s="706"/>
      <c r="E56" s="706"/>
      <c r="F56" s="76"/>
      <c r="G56" s="83"/>
      <c r="H56" s="54"/>
      <c r="I56" s="76"/>
      <c r="J56" s="83"/>
      <c r="K56" s="41"/>
      <c r="L56" s="54"/>
      <c r="M56" s="76"/>
      <c r="N56" s="83"/>
      <c r="O56" s="41"/>
      <c r="P56" s="35"/>
      <c r="Q56" s="7"/>
      <c r="R56" s="7"/>
      <c r="S56" s="7"/>
    </row>
    <row r="57" spans="1:19" ht="12.95" customHeight="1">
      <c r="A57" s="7"/>
      <c r="B57" s="313" t="s">
        <v>44</v>
      </c>
      <c r="C57" s="707" t="s">
        <v>178</v>
      </c>
      <c r="D57" s="707"/>
      <c r="E57" s="707"/>
      <c r="F57" s="707"/>
      <c r="G57" s="707"/>
      <c r="H57" s="707"/>
      <c r="I57" s="707"/>
      <c r="J57" s="707"/>
      <c r="K57" s="707"/>
      <c r="L57" s="707"/>
      <c r="M57" s="707"/>
      <c r="N57" s="707"/>
      <c r="O57" s="707"/>
      <c r="P57" s="707"/>
      <c r="Q57" s="707"/>
      <c r="R57" s="708"/>
      <c r="S57" s="7"/>
    </row>
    <row r="58" spans="1:19" ht="12.95" customHeight="1">
      <c r="A58" s="7"/>
      <c r="B58" s="314" t="s">
        <v>45</v>
      </c>
      <c r="C58" s="709" t="s">
        <v>55</v>
      </c>
      <c r="D58" s="709"/>
      <c r="E58" s="709"/>
      <c r="F58" s="709"/>
      <c r="G58" s="709"/>
      <c r="H58" s="709"/>
      <c r="I58" s="709"/>
      <c r="J58" s="709"/>
      <c r="K58" s="709"/>
      <c r="L58" s="709"/>
      <c r="M58" s="709"/>
      <c r="N58" s="709"/>
      <c r="O58" s="709"/>
      <c r="P58" s="709"/>
      <c r="Q58" s="709"/>
      <c r="R58" s="710"/>
      <c r="S58" s="7"/>
    </row>
    <row r="59" spans="1:19" ht="12.95" customHeight="1">
      <c r="A59" s="7"/>
      <c r="B59" s="7"/>
      <c r="C59" s="7"/>
      <c r="D59" s="7"/>
      <c r="E59" s="289"/>
      <c r="F59" s="289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ht="12.95" customHeight="1">
      <c r="A60" s="7"/>
      <c r="B60" s="650" t="s">
        <v>179</v>
      </c>
      <c r="C60" s="651"/>
      <c r="D60" s="651"/>
      <c r="E60" s="652"/>
      <c r="F60" s="289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ht="12.95" customHeight="1">
      <c r="A61" s="7"/>
      <c r="B61" s="711" t="s">
        <v>266</v>
      </c>
      <c r="C61" s="654"/>
      <c r="D61" s="654"/>
      <c r="E61" s="654"/>
      <c r="F61" s="654"/>
      <c r="G61" s="654"/>
      <c r="H61" s="654"/>
      <c r="I61" s="654"/>
      <c r="J61" s="654"/>
      <c r="K61" s="654"/>
      <c r="L61" s="654"/>
      <c r="M61" s="654"/>
      <c r="N61" s="654"/>
      <c r="O61" s="654"/>
      <c r="P61" s="654"/>
      <c r="Q61" s="654"/>
      <c r="R61" s="655"/>
      <c r="S61" s="7"/>
    </row>
    <row r="62" spans="1:19" ht="12.95" customHeight="1">
      <c r="A62" s="7"/>
      <c r="B62" s="7"/>
      <c r="C62" s="7"/>
      <c r="D62" s="7"/>
      <c r="E62" s="289"/>
      <c r="F62" s="28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ht="12.95" customHeight="1">
      <c r="A63" s="683" t="str">
        <f>Menu!D31</f>
        <v>Copyright© 2017 Prof. Alexandre Alcantara - Todos os direitos reservados - Versão 1.0</v>
      </c>
      <c r="B63" s="683"/>
      <c r="C63" s="683"/>
      <c r="D63" s="683"/>
      <c r="E63" s="683"/>
      <c r="F63" s="683"/>
      <c r="G63" s="683"/>
      <c r="H63" s="683"/>
      <c r="I63" s="683"/>
      <c r="J63" s="683"/>
      <c r="K63" s="683"/>
      <c r="L63" s="683"/>
      <c r="M63" s="683"/>
      <c r="N63" s="683"/>
      <c r="O63" s="683"/>
      <c r="P63" s="683"/>
      <c r="Q63" s="683"/>
      <c r="R63" s="683"/>
      <c r="S63" s="683"/>
    </row>
  </sheetData>
  <sheetProtection algorithmName="SHA-512" hashValue="GbPY4eliWociV6eCyrV8lGiObrDhF1wbxX9A72Yme9M9FM/be3OsqfdckYfwE9HvqXmgQlyv/M7kTbUgOuR06Q==" saltValue="7lmW6sDRdhzY84mm2WWh7A==" spinCount="100000" sheet="1" objects="1" scenarios="1"/>
  <mergeCells count="16">
    <mergeCell ref="A1:C1"/>
    <mergeCell ref="B2:R2"/>
    <mergeCell ref="B4:R4"/>
    <mergeCell ref="G6:J6"/>
    <mergeCell ref="L6:N6"/>
    <mergeCell ref="P6:R6"/>
    <mergeCell ref="C57:R57"/>
    <mergeCell ref="C58:R58"/>
    <mergeCell ref="B60:E60"/>
    <mergeCell ref="B61:R61"/>
    <mergeCell ref="A63:S63"/>
    <mergeCell ref="D9:E9"/>
    <mergeCell ref="D10:E10"/>
    <mergeCell ref="E12:F12"/>
    <mergeCell ref="D35:F35"/>
    <mergeCell ref="B56:E56"/>
  </mergeCells>
  <hyperlinks>
    <hyperlink ref="R1" location="Menu!A1" display="Menu" xr:uid="{00000000-0004-0000-0B00-000000000000}"/>
    <hyperlink ref="A1" location="Menu!A1" display="Menu" xr:uid="{00000000-0004-0000-0B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51" orientation="landscape" verticalDpi="300" r:id="rId1"/>
  <headerFooter>
    <oddHeader>&amp;LAnálise das Demonstrações Contábeis&amp;RVersão Aluno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/>
  <dimension ref="B1:I78"/>
  <sheetViews>
    <sheetView showGridLines="0" showRowColHeaders="0" zoomScaleNormal="100" zoomScaleSheetLayoutView="100" workbookViewId="0">
      <pane ySplit="6" topLeftCell="A7" activePane="bottomLeft" state="frozen"/>
      <selection pane="bottomLeft" activeCell="G1" sqref="G1"/>
    </sheetView>
  </sheetViews>
  <sheetFormatPr defaultColWidth="0" defaultRowHeight="12.75" zeroHeight="1"/>
  <cols>
    <col min="1" max="3" width="3.28515625" style="7" customWidth="1"/>
    <col min="4" max="4" width="58.140625" style="289" customWidth="1"/>
    <col min="5" max="7" width="13.7109375" style="7" customWidth="1"/>
    <col min="8" max="8" width="3.28515625" style="7" customWidth="1"/>
    <col min="9" max="9" width="3.5703125" style="7" hidden="1" customWidth="1"/>
    <col min="10" max="16384" width="0" style="7" hidden="1"/>
  </cols>
  <sheetData>
    <row r="1" spans="2:7">
      <c r="D1" s="7"/>
      <c r="E1" s="289"/>
      <c r="F1" s="289"/>
      <c r="G1" s="392" t="s">
        <v>11</v>
      </c>
    </row>
    <row r="2" spans="2:7" ht="21" customHeight="1">
      <c r="B2" s="721" t="str">
        <f>Empresa!E8</f>
        <v>LOJAS RENNER</v>
      </c>
      <c r="C2" s="721"/>
      <c r="D2" s="721"/>
      <c r="E2" s="721"/>
      <c r="F2" s="721"/>
      <c r="G2" s="721"/>
    </row>
    <row r="3" spans="2:7" ht="15.75">
      <c r="B3" s="720" t="s">
        <v>221</v>
      </c>
      <c r="C3" s="720"/>
      <c r="D3" s="720"/>
      <c r="E3" s="720"/>
      <c r="F3" s="720"/>
      <c r="G3" s="720"/>
    </row>
    <row r="4" spans="2:7">
      <c r="D4" s="7"/>
      <c r="E4" s="289"/>
      <c r="F4" s="289"/>
    </row>
    <row r="5" spans="2:7">
      <c r="E5" s="12">
        <f>Empresa!E9</f>
        <v>44196</v>
      </c>
      <c r="F5" s="12">
        <f>Empresa!E10</f>
        <v>43830</v>
      </c>
      <c r="G5" s="12">
        <f>Empresa!E11</f>
        <v>43465</v>
      </c>
    </row>
    <row r="6" spans="2:7">
      <c r="E6" s="15"/>
      <c r="F6" s="15"/>
      <c r="G6" s="15"/>
    </row>
    <row r="7" spans="2:7">
      <c r="B7" s="722" t="s">
        <v>185</v>
      </c>
      <c r="C7" s="723"/>
      <c r="D7" s="724"/>
      <c r="E7" s="597"/>
      <c r="F7" s="597"/>
      <c r="G7" s="597"/>
    </row>
    <row r="8" spans="2:7">
      <c r="C8" s="738" t="s">
        <v>194</v>
      </c>
      <c r="D8" s="739"/>
      <c r="E8" s="525"/>
      <c r="F8" s="525"/>
      <c r="G8" s="525"/>
    </row>
    <row r="9" spans="2:7">
      <c r="C9" s="740" t="s">
        <v>196</v>
      </c>
      <c r="D9" s="741"/>
      <c r="E9" s="525"/>
      <c r="F9" s="525"/>
      <c r="G9" s="525"/>
    </row>
    <row r="10" spans="2:7" ht="12.75" customHeight="1">
      <c r="C10" s="740" t="s">
        <v>197</v>
      </c>
      <c r="D10" s="741"/>
      <c r="E10" s="525"/>
      <c r="F10" s="525"/>
      <c r="G10" s="525"/>
    </row>
    <row r="11" spans="2:7">
      <c r="C11" s="742" t="s">
        <v>195</v>
      </c>
      <c r="D11" s="743"/>
      <c r="E11" s="535">
        <f>E7-E8-E9-E10</f>
        <v>0</v>
      </c>
      <c r="F11" s="535">
        <f>F7-F8-F9-F10</f>
        <v>0</v>
      </c>
      <c r="G11" s="535">
        <f>G7-G8-G9-G10</f>
        <v>0</v>
      </c>
    </row>
    <row r="12" spans="2:7" s="91" customFormat="1">
      <c r="D12" s="353"/>
      <c r="E12" s="528"/>
      <c r="F12" s="528"/>
      <c r="G12" s="528"/>
    </row>
    <row r="13" spans="2:7">
      <c r="B13" s="733" t="s">
        <v>186</v>
      </c>
      <c r="C13" s="734"/>
      <c r="D13" s="735"/>
      <c r="E13" s="597"/>
      <c r="F13" s="597"/>
      <c r="G13" s="597"/>
    </row>
    <row r="14" spans="2:7">
      <c r="B14" s="354"/>
      <c r="C14" s="736" t="s">
        <v>187</v>
      </c>
      <c r="D14" s="737"/>
      <c r="E14" s="596"/>
      <c r="F14" s="596"/>
      <c r="G14" s="596"/>
    </row>
    <row r="15" spans="2:7">
      <c r="C15" s="731" t="s">
        <v>198</v>
      </c>
      <c r="D15" s="732"/>
      <c r="E15" s="525"/>
      <c r="F15" s="525"/>
      <c r="G15" s="525"/>
    </row>
    <row r="16" spans="2:7">
      <c r="C16" s="729" t="s">
        <v>199</v>
      </c>
      <c r="D16" s="730"/>
      <c r="E16" s="525"/>
      <c r="F16" s="525"/>
      <c r="G16" s="525"/>
    </row>
    <row r="17" spans="2:7">
      <c r="C17" s="729" t="s">
        <v>200</v>
      </c>
      <c r="D17" s="730"/>
      <c r="E17" s="525"/>
      <c r="F17" s="525"/>
      <c r="G17" s="525"/>
    </row>
    <row r="18" spans="2:7">
      <c r="C18" s="727" t="s">
        <v>201</v>
      </c>
      <c r="D18" s="728"/>
      <c r="E18" s="535">
        <f>E13-E15-E16-E17</f>
        <v>0</v>
      </c>
      <c r="F18" s="535">
        <f>F13-F15-F16-F17</f>
        <v>0</v>
      </c>
      <c r="G18" s="535">
        <f>G13-G15-G16-G17</f>
        <v>0</v>
      </c>
    </row>
    <row r="19" spans="2:7" s="91" customFormat="1">
      <c r="D19" s="353"/>
      <c r="E19" s="528"/>
      <c r="F19" s="528"/>
      <c r="G19" s="528"/>
    </row>
    <row r="20" spans="2:7">
      <c r="B20" s="722" t="s">
        <v>188</v>
      </c>
      <c r="C20" s="723"/>
      <c r="D20" s="724"/>
      <c r="E20" s="529">
        <f>E7-E13</f>
        <v>0</v>
      </c>
      <c r="F20" s="529">
        <f>F7-F13</f>
        <v>0</v>
      </c>
      <c r="G20" s="529">
        <f>G7-G13</f>
        <v>0</v>
      </c>
    </row>
    <row r="21" spans="2:7" s="91" customFormat="1">
      <c r="D21" s="353"/>
      <c r="E21" s="528"/>
      <c r="F21" s="528"/>
      <c r="G21" s="528"/>
    </row>
    <row r="22" spans="2:7">
      <c r="B22" s="722" t="s">
        <v>189</v>
      </c>
      <c r="C22" s="723"/>
      <c r="D22" s="724"/>
      <c r="E22" s="534"/>
      <c r="F22" s="534"/>
      <c r="G22" s="534"/>
    </row>
    <row r="23" spans="2:7" s="91" customFormat="1">
      <c r="B23" s="353"/>
      <c r="E23" s="528"/>
      <c r="F23" s="528"/>
      <c r="G23" s="528"/>
    </row>
    <row r="24" spans="2:7">
      <c r="B24" s="722" t="s">
        <v>190</v>
      </c>
      <c r="C24" s="723"/>
      <c r="D24" s="724"/>
      <c r="E24" s="534"/>
      <c r="F24" s="534"/>
      <c r="G24" s="534"/>
    </row>
    <row r="25" spans="2:7" s="91" customFormat="1">
      <c r="B25" s="353"/>
      <c r="E25" s="528"/>
      <c r="F25" s="528"/>
      <c r="G25" s="528"/>
    </row>
    <row r="26" spans="2:7">
      <c r="B26" s="722" t="s">
        <v>191</v>
      </c>
      <c r="C26" s="723"/>
      <c r="D26" s="724"/>
      <c r="E26" s="534"/>
      <c r="F26" s="534"/>
      <c r="G26" s="534"/>
    </row>
    <row r="27" spans="2:7">
      <c r="C27" s="729" t="s">
        <v>202</v>
      </c>
      <c r="D27" s="730"/>
      <c r="E27" s="525"/>
      <c r="F27" s="525"/>
      <c r="G27" s="525"/>
    </row>
    <row r="28" spans="2:7">
      <c r="C28" s="729" t="s">
        <v>203</v>
      </c>
      <c r="D28" s="730"/>
      <c r="E28" s="525"/>
      <c r="F28" s="525"/>
      <c r="G28" s="525"/>
    </row>
    <row r="29" spans="2:7">
      <c r="C29" s="727" t="s">
        <v>41</v>
      </c>
      <c r="D29" s="728"/>
      <c r="E29" s="535">
        <f>E26-E27-E28</f>
        <v>0</v>
      </c>
      <c r="F29" s="535">
        <f>F26-F27-F28</f>
        <v>0</v>
      </c>
      <c r="G29" s="535">
        <f>G26-G27-G28</f>
        <v>0</v>
      </c>
    </row>
    <row r="30" spans="2:7" s="91" customFormat="1">
      <c r="D30" s="353"/>
      <c r="E30" s="528"/>
      <c r="F30" s="528"/>
      <c r="G30" s="528"/>
    </row>
    <row r="31" spans="2:7">
      <c r="B31" s="722" t="s">
        <v>192</v>
      </c>
      <c r="C31" s="723"/>
      <c r="D31" s="724"/>
      <c r="E31" s="536">
        <f>E24+E26</f>
        <v>0</v>
      </c>
      <c r="F31" s="536">
        <f t="shared" ref="F31:G31" si="0">F24+F26</f>
        <v>0</v>
      </c>
      <c r="G31" s="536">
        <f t="shared" si="0"/>
        <v>0</v>
      </c>
    </row>
    <row r="32" spans="2:7" s="91" customFormat="1">
      <c r="D32" s="353"/>
      <c r="E32" s="528"/>
      <c r="F32" s="528"/>
      <c r="G32" s="528"/>
    </row>
    <row r="33" spans="2:7">
      <c r="B33" s="722" t="s">
        <v>193</v>
      </c>
      <c r="C33" s="723"/>
      <c r="D33" s="724"/>
      <c r="E33" s="536">
        <f>E35+E40+E45+E50</f>
        <v>0</v>
      </c>
      <c r="F33" s="536">
        <f t="shared" ref="F33:G33" si="1">F35+F40+F45+F50</f>
        <v>0</v>
      </c>
      <c r="G33" s="536">
        <f t="shared" si="1"/>
        <v>0</v>
      </c>
    </row>
    <row r="34" spans="2:7" s="91" customFormat="1">
      <c r="D34" s="353"/>
      <c r="E34" s="528"/>
      <c r="F34" s="528"/>
      <c r="G34" s="528"/>
    </row>
    <row r="35" spans="2:7">
      <c r="C35" s="725" t="s">
        <v>204</v>
      </c>
      <c r="D35" s="726"/>
      <c r="E35" s="536">
        <f>E36+E37+E38</f>
        <v>0</v>
      </c>
      <c r="F35" s="536">
        <f>F36+F37+F38</f>
        <v>0</v>
      </c>
      <c r="G35" s="536">
        <f>G36+G37+G38</f>
        <v>0</v>
      </c>
    </row>
    <row r="36" spans="2:7">
      <c r="D36" s="355" t="s">
        <v>208</v>
      </c>
      <c r="E36" s="525"/>
      <c r="F36" s="525"/>
      <c r="G36" s="525"/>
    </row>
    <row r="37" spans="2:7">
      <c r="D37" s="356" t="s">
        <v>209</v>
      </c>
      <c r="E37" s="525"/>
      <c r="F37" s="525"/>
      <c r="G37" s="525"/>
    </row>
    <row r="38" spans="2:7">
      <c r="D38" s="357" t="s">
        <v>210</v>
      </c>
      <c r="E38" s="525"/>
      <c r="F38" s="525"/>
      <c r="G38" s="525"/>
    </row>
    <row r="39" spans="2:7" s="91" customFormat="1">
      <c r="D39" s="353"/>
      <c r="E39" s="528"/>
      <c r="F39" s="528"/>
      <c r="G39" s="528"/>
    </row>
    <row r="40" spans="2:7">
      <c r="C40" s="725" t="s">
        <v>205</v>
      </c>
      <c r="D40" s="726"/>
      <c r="E40" s="536">
        <f>E41+E42+E43</f>
        <v>0</v>
      </c>
      <c r="F40" s="536">
        <f>F41+F42+F43</f>
        <v>0</v>
      </c>
      <c r="G40" s="536">
        <f>G41+G42+G43</f>
        <v>0</v>
      </c>
    </row>
    <row r="41" spans="2:7">
      <c r="D41" s="355" t="s">
        <v>211</v>
      </c>
      <c r="E41" s="525"/>
      <c r="F41" s="525"/>
      <c r="G41" s="525"/>
    </row>
    <row r="42" spans="2:7">
      <c r="D42" s="356" t="s">
        <v>212</v>
      </c>
      <c r="E42" s="525"/>
      <c r="F42" s="525"/>
      <c r="G42" s="525"/>
    </row>
    <row r="43" spans="2:7">
      <c r="D43" s="357" t="s">
        <v>213</v>
      </c>
      <c r="E43" s="525"/>
      <c r="F43" s="525"/>
      <c r="G43" s="525"/>
    </row>
    <row r="44" spans="2:7" s="91" customFormat="1">
      <c r="D44" s="353"/>
      <c r="E44" s="528"/>
      <c r="F44" s="528"/>
      <c r="G44" s="528"/>
    </row>
    <row r="45" spans="2:7">
      <c r="C45" s="725" t="s">
        <v>206</v>
      </c>
      <c r="D45" s="726"/>
      <c r="E45" s="534"/>
      <c r="F45" s="534"/>
      <c r="G45" s="534"/>
    </row>
    <row r="46" spans="2:7">
      <c r="D46" s="355" t="s">
        <v>214</v>
      </c>
      <c r="E46" s="525"/>
      <c r="F46" s="525"/>
      <c r="G46" s="525"/>
    </row>
    <row r="47" spans="2:7">
      <c r="D47" s="356" t="s">
        <v>215</v>
      </c>
      <c r="E47" s="525"/>
      <c r="F47" s="525"/>
      <c r="G47" s="525"/>
    </row>
    <row r="48" spans="2:7">
      <c r="D48" s="357" t="s">
        <v>41</v>
      </c>
      <c r="E48" s="535">
        <f>E45-E46-E47</f>
        <v>0</v>
      </c>
      <c r="F48" s="535">
        <f>F45-F46-F47</f>
        <v>0</v>
      </c>
      <c r="G48" s="535">
        <f>G45-G46-G47</f>
        <v>0</v>
      </c>
    </row>
    <row r="49" spans="3:7" s="91" customFormat="1">
      <c r="D49" s="353"/>
      <c r="E49" s="528"/>
      <c r="F49" s="528"/>
      <c r="G49" s="528"/>
    </row>
    <row r="50" spans="3:7">
      <c r="C50" s="725" t="s">
        <v>207</v>
      </c>
      <c r="D50" s="726"/>
      <c r="E50" s="534"/>
      <c r="F50" s="534"/>
      <c r="G50" s="534"/>
    </row>
    <row r="51" spans="3:7">
      <c r="D51" s="355" t="s">
        <v>216</v>
      </c>
      <c r="E51" s="525"/>
      <c r="F51" s="525"/>
      <c r="G51" s="525"/>
    </row>
    <row r="52" spans="3:7">
      <c r="D52" s="356" t="s">
        <v>217</v>
      </c>
      <c r="E52" s="525"/>
      <c r="F52" s="525"/>
      <c r="G52" s="525"/>
    </row>
    <row r="53" spans="3:7">
      <c r="D53" s="356" t="s">
        <v>218</v>
      </c>
      <c r="E53" s="525"/>
      <c r="F53" s="525"/>
      <c r="G53" s="525"/>
    </row>
    <row r="54" spans="3:7" ht="25.5">
      <c r="D54" s="358" t="s">
        <v>219</v>
      </c>
      <c r="E54" s="525"/>
      <c r="F54" s="525"/>
      <c r="G54" s="525"/>
    </row>
    <row r="55" spans="3:7">
      <c r="D55" s="357" t="s">
        <v>41</v>
      </c>
      <c r="E55" s="535">
        <f>E50-E51-E52-E53-E54</f>
        <v>0</v>
      </c>
      <c r="F55" s="535">
        <f>F50-F51-F52-F53-F54</f>
        <v>0</v>
      </c>
      <c r="G55" s="535">
        <f>G50-G51-G52-G53-G54</f>
        <v>0</v>
      </c>
    </row>
    <row r="56" spans="3:7" s="91" customFormat="1">
      <c r="D56" s="353"/>
      <c r="E56" s="151"/>
      <c r="F56" s="151"/>
      <c r="G56" s="151"/>
    </row>
    <row r="57" spans="3:7">
      <c r="D57" s="359" t="s">
        <v>220</v>
      </c>
      <c r="E57" s="332" t="str">
        <f>IF((E31-E33)=0,"Não há diferença",E31-E33)</f>
        <v>Não há diferença</v>
      </c>
      <c r="F57" s="332" t="str">
        <f>IF((F31-F33)=0,"Não há diferença",F31-F33)</f>
        <v>Não há diferença</v>
      </c>
      <c r="G57" s="332" t="str">
        <f>IF((G31-G33)=0,"Não há diferença",G31-G33)</f>
        <v>Não há diferença</v>
      </c>
    </row>
    <row r="58" spans="3:7">
      <c r="D58" s="360"/>
      <c r="E58" s="334"/>
      <c r="F58" s="334"/>
      <c r="G58" s="334"/>
    </row>
    <row r="59" spans="3:7">
      <c r="D59" s="360"/>
      <c r="E59" s="334"/>
      <c r="F59" s="334"/>
      <c r="G59" s="334"/>
    </row>
    <row r="60" spans="3:7">
      <c r="D60" s="360"/>
      <c r="E60" s="334"/>
      <c r="F60" s="334"/>
      <c r="G60" s="334"/>
    </row>
    <row r="61" spans="3:7">
      <c r="D61" s="360"/>
      <c r="E61" s="334"/>
      <c r="F61" s="334"/>
      <c r="G61" s="334"/>
    </row>
    <row r="62" spans="3:7">
      <c r="D62" s="360"/>
      <c r="E62" s="334"/>
      <c r="F62" s="334"/>
      <c r="G62" s="334"/>
    </row>
    <row r="63" spans="3:7">
      <c r="D63" s="360"/>
      <c r="E63" s="334"/>
      <c r="F63" s="334"/>
      <c r="G63" s="334"/>
    </row>
    <row r="64" spans="3:7">
      <c r="D64" s="360"/>
      <c r="E64" s="334"/>
      <c r="F64" s="334"/>
      <c r="G64" s="334"/>
    </row>
    <row r="65" spans="2:7">
      <c r="D65" s="360"/>
      <c r="E65" s="334"/>
      <c r="F65" s="334"/>
      <c r="G65" s="334"/>
    </row>
    <row r="66" spans="2:7">
      <c r="D66" s="360"/>
      <c r="E66" s="334"/>
      <c r="F66" s="334"/>
      <c r="G66" s="334"/>
    </row>
    <row r="67" spans="2:7">
      <c r="D67" s="360"/>
      <c r="E67" s="334"/>
      <c r="F67" s="334"/>
      <c r="G67" s="334"/>
    </row>
    <row r="68" spans="2:7">
      <c r="D68" s="360"/>
      <c r="E68" s="334"/>
      <c r="F68" s="334"/>
      <c r="G68" s="334"/>
    </row>
    <row r="69" spans="2:7"/>
    <row r="70" spans="2:7">
      <c r="B70" s="683" t="str">
        <f>Menu!D31</f>
        <v>Copyright© 2017 Prof. Alexandre Alcantara - Todos os direitos reservados - Versão 1.0</v>
      </c>
      <c r="C70" s="683"/>
      <c r="D70" s="683"/>
      <c r="E70" s="683"/>
      <c r="F70" s="683"/>
      <c r="G70" s="683"/>
    </row>
    <row r="71" spans="2:7"/>
    <row r="74" spans="2:7"/>
    <row r="75" spans="2:7"/>
    <row r="76" spans="2:7"/>
    <row r="77" spans="2:7"/>
    <row r="78" spans="2:7"/>
  </sheetData>
  <sheetProtection algorithmName="SHA-512" hashValue="k8Li77/e3YvVpyAM1QgQgb6WxT9pQWJSX8lavoESOwJwt8jCZtDkgUlYc0ugJTwpYPcnEv+2MBtkmD/4jtbJ/g==" saltValue="vBF1fOzsZmshmTBQVhyCWw==" spinCount="100000" sheet="1" objects="1" scenarios="1"/>
  <mergeCells count="27">
    <mergeCell ref="B7:D7"/>
    <mergeCell ref="C8:D8"/>
    <mergeCell ref="C9:D9"/>
    <mergeCell ref="C10:D10"/>
    <mergeCell ref="C11:D11"/>
    <mergeCell ref="C29:D29"/>
    <mergeCell ref="C15:D15"/>
    <mergeCell ref="C16:D16"/>
    <mergeCell ref="C17:D17"/>
    <mergeCell ref="B13:D13"/>
    <mergeCell ref="C14:D14"/>
    <mergeCell ref="B3:G3"/>
    <mergeCell ref="B2:G2"/>
    <mergeCell ref="B70:G70"/>
    <mergeCell ref="B33:D33"/>
    <mergeCell ref="C35:D35"/>
    <mergeCell ref="C40:D40"/>
    <mergeCell ref="C45:D45"/>
    <mergeCell ref="C50:D50"/>
    <mergeCell ref="C18:D18"/>
    <mergeCell ref="B20:D20"/>
    <mergeCell ref="B22:D22"/>
    <mergeCell ref="B24:D24"/>
    <mergeCell ref="B26:D26"/>
    <mergeCell ref="B31:D31"/>
    <mergeCell ref="C27:D27"/>
    <mergeCell ref="C28:D28"/>
  </mergeCells>
  <hyperlinks>
    <hyperlink ref="G1" location="Menu!A1" display="Menu" xr:uid="{00000000-0004-0000-0C00-000000000000}"/>
  </hyperlinks>
  <pageMargins left="0.51181102362204722" right="0.51181102362204722" top="0.78740157480314965" bottom="0.78740157480314965" header="0.31496062992125984" footer="0.31496062992125984"/>
  <pageSetup paperSize="9" scale="8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/>
  <dimension ref="A1:W66"/>
  <sheetViews>
    <sheetView showGridLines="0" showRowColHeaders="0" topLeftCell="B1" zoomScale="92" zoomScaleNormal="92" zoomScaleSheetLayoutView="100" workbookViewId="0">
      <pane ySplit="7" topLeftCell="A8" activePane="bottomLeft" state="frozen"/>
      <selection activeCell="B1" sqref="B1"/>
      <selection pane="bottomLeft" activeCell="B8" sqref="B8"/>
    </sheetView>
  </sheetViews>
  <sheetFormatPr defaultColWidth="0" defaultRowHeight="12.75" customHeight="1" zeroHeight="1"/>
  <cols>
    <col min="1" max="1" width="3.28515625" style="91" hidden="1" customWidth="1"/>
    <col min="2" max="3" width="3.28515625" style="91" customWidth="1"/>
    <col min="4" max="4" width="64.85546875" style="331" customWidth="1"/>
    <col min="5" max="8" width="13.7109375" style="91" customWidth="1"/>
    <col min="9" max="9" width="2.28515625" style="91" customWidth="1"/>
    <col min="10" max="12" width="13.7109375" style="91" customWidth="1"/>
    <col min="13" max="13" width="2.28515625" style="91" customWidth="1"/>
    <col min="14" max="16" width="13.7109375" style="91" customWidth="1"/>
    <col min="17" max="17" width="3.28515625" style="91" customWidth="1"/>
    <col min="18" max="18" width="9.140625" style="91" hidden="1" customWidth="1"/>
    <col min="19" max="23" width="0" style="91" hidden="1" customWidth="1"/>
    <col min="24" max="16384" width="9.140625" style="91" hidden="1"/>
  </cols>
  <sheetData>
    <row r="1" spans="1:17" ht="18">
      <c r="A1" s="712" t="s">
        <v>11</v>
      </c>
      <c r="B1" s="712"/>
      <c r="C1" s="712"/>
      <c r="D1" s="7"/>
      <c r="E1" s="289"/>
      <c r="F1" s="289"/>
      <c r="G1" s="289"/>
      <c r="H1" s="289"/>
      <c r="I1" s="331"/>
      <c r="J1" s="289"/>
      <c r="K1" s="289"/>
      <c r="L1" s="289"/>
      <c r="M1" s="331"/>
      <c r="N1" s="7"/>
      <c r="O1" s="335"/>
      <c r="P1" s="453" t="s">
        <v>11</v>
      </c>
      <c r="Q1" s="87"/>
    </row>
    <row r="2" spans="1:17" s="492" customFormat="1" ht="39" customHeight="1">
      <c r="A2" s="25"/>
      <c r="B2" s="658" t="s">
        <v>222</v>
      </c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5"/>
      <c r="Q2" s="87"/>
    </row>
    <row r="3" spans="1:17">
      <c r="A3" s="7"/>
      <c r="B3" s="7"/>
      <c r="C3" s="7"/>
      <c r="D3" s="7"/>
      <c r="E3" s="289"/>
      <c r="F3" s="289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1" customHeight="1">
      <c r="A4" s="7"/>
      <c r="B4" s="721" t="str">
        <f>Empresa!E8</f>
        <v>LOJAS RENNER</v>
      </c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"/>
    </row>
    <row r="5" spans="1:17">
      <c r="A5" s="7"/>
      <c r="B5" s="7"/>
      <c r="C5" s="7"/>
      <c r="D5" s="7"/>
      <c r="E5" s="289"/>
      <c r="F5" s="289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5">
      <c r="A6" s="7"/>
      <c r="B6" s="7"/>
      <c r="C6" s="482"/>
      <c r="D6" s="289"/>
      <c r="E6" s="713">
        <f>Empresa!E9</f>
        <v>44196</v>
      </c>
      <c r="F6" s="713"/>
      <c r="G6" s="713"/>
      <c r="H6" s="713"/>
      <c r="I6" s="361"/>
      <c r="J6" s="713">
        <f>Empresa!E10</f>
        <v>43830</v>
      </c>
      <c r="K6" s="713"/>
      <c r="L6" s="713"/>
      <c r="N6" s="713">
        <f>Empresa!E11</f>
        <v>43465</v>
      </c>
      <c r="O6" s="713"/>
      <c r="P6" s="713"/>
      <c r="Q6" s="7"/>
    </row>
    <row r="7" spans="1:17" ht="22.5">
      <c r="A7" s="7"/>
      <c r="B7" s="7"/>
      <c r="C7" s="482"/>
      <c r="D7" s="289"/>
      <c r="E7" s="37" t="s">
        <v>38</v>
      </c>
      <c r="F7" s="37" t="s">
        <v>39</v>
      </c>
      <c r="G7" s="37" t="s">
        <v>40</v>
      </c>
      <c r="H7" s="37" t="s">
        <v>177</v>
      </c>
      <c r="I7" s="35"/>
      <c r="J7" s="37" t="s">
        <v>38</v>
      </c>
      <c r="K7" s="37" t="s">
        <v>39</v>
      </c>
      <c r="L7" s="37" t="s">
        <v>40</v>
      </c>
      <c r="M7" s="35"/>
      <c r="N7" s="37" t="s">
        <v>38</v>
      </c>
      <c r="O7" s="37" t="s">
        <v>39</v>
      </c>
      <c r="P7" s="37" t="s">
        <v>40</v>
      </c>
      <c r="Q7" s="7"/>
    </row>
    <row r="8" spans="1:17">
      <c r="A8" s="7"/>
      <c r="B8" s="7"/>
      <c r="C8" s="7"/>
      <c r="D8" s="7"/>
      <c r="E8" s="289"/>
      <c r="F8" s="289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722" t="s">
        <v>185</v>
      </c>
      <c r="C9" s="723"/>
      <c r="D9" s="724"/>
      <c r="E9" s="333">
        <f>DVA!E7</f>
        <v>0</v>
      </c>
      <c r="F9" s="336" t="e">
        <f>E9/$E$33</f>
        <v>#DIV/0!</v>
      </c>
      <c r="G9" s="82">
        <f>IF(J9=0,IF(E9=0,0,IF(E9&gt;0,1,-1)),IF(E9=0,IF(J9&gt;0,-1,1),IF(E9*J9&lt;0,IF(J9&lt;E9,-(E9/J9-1),E9/J9-1),IF(E9&gt;0,E9/J9-1,-(E9/J9-1)))))</f>
        <v>0</v>
      </c>
      <c r="H9" s="82">
        <f>IF(N9=0,IF(E9=0,0,IF(E9&gt;0,1,-1)),IF(E9=0,IF(N9&gt;0,-1,1),IF(E9/N9&lt;0,IF(N9&lt;E9,-(E9/N9-1),E9/N9-1),IF(E9&gt;0,E9/N9-1,-(E9/N9-1)))))</f>
        <v>0</v>
      </c>
      <c r="I9" s="266"/>
      <c r="J9" s="333">
        <f>DVA!F7</f>
        <v>0</v>
      </c>
      <c r="K9" s="336" t="e">
        <f>J9/$J$33</f>
        <v>#DIV/0!</v>
      </c>
      <c r="L9" s="172">
        <f>IF(N9=0,IF(J9=0,0,IF(J9&gt;0,1,-1)),IF(J9=0,IF(N9&gt;0,-1,1),IF(J9*N9&lt;0,IF(N9&lt;J9,-(J9/N9-1),J9/N9-1),IF(J9&gt;0,J9/N9-1,-(J9/N9-1)))))</f>
        <v>0</v>
      </c>
      <c r="M9" s="266"/>
      <c r="N9" s="333">
        <f>DVA!G7</f>
        <v>0</v>
      </c>
      <c r="O9" s="336" t="e">
        <f>N9/$N$33</f>
        <v>#DIV/0!</v>
      </c>
      <c r="P9" s="82">
        <v>1</v>
      </c>
      <c r="Q9" s="7"/>
    </row>
    <row r="10" spans="1:17">
      <c r="A10" s="7"/>
      <c r="B10" s="7"/>
      <c r="C10" s="738" t="s">
        <v>194</v>
      </c>
      <c r="D10" s="739"/>
      <c r="E10" s="240">
        <f>DVA!E8</f>
        <v>0</v>
      </c>
      <c r="F10" s="337" t="e">
        <f t="shared" ref="F10:F33" si="0">E10/$E$33</f>
        <v>#DIV/0!</v>
      </c>
      <c r="G10" s="172">
        <f t="shared" ref="G10:G31" si="1">IF(J10=0,IF(E10=0,0,IF(E10&gt;0,1,-1)),IF(E10=0,IF(J10&gt;0,-1,1),IF(E10*J10&lt;0,IF(J10&lt;E10,-(E10/J10-1),E10/J10-1),IF(E10&gt;0,E10/J10-1,-(E10/J10-1)))))</f>
        <v>0</v>
      </c>
      <c r="H10" s="172">
        <f t="shared" ref="H10:H31" si="2">IF(N10=0,IF(E10=0,0,IF(E10&gt;0,1,-1)),IF(E10=0,IF(N10&gt;0,-1,1),IF(E10/N10&lt;0,IF(N10&lt;E10,-(E10/N10-1),E10/N10-1),IF(E10&gt;0,E10/N10-1,-(E10/N10-1)))))</f>
        <v>0</v>
      </c>
      <c r="I10" s="362"/>
      <c r="J10" s="240">
        <f>DVA!F8</f>
        <v>0</v>
      </c>
      <c r="K10" s="337" t="e">
        <f t="shared" ref="K10:K33" si="3">J10/$J$33</f>
        <v>#DIV/0!</v>
      </c>
      <c r="L10" s="172">
        <f t="shared" ref="L10:L33" si="4">IF(N10=0,IF(J10=0,0,IF(J10&gt;0,1,-1)),IF(J10=0,IF(N10&gt;0,-1,1),IF(J10*N10&lt;0,IF(N10&lt;J10,-(J10/N10-1),J10/N10-1),IF(J10&gt;0,J10/N10-1,-(J10/N10-1)))))</f>
        <v>0</v>
      </c>
      <c r="M10" s="362"/>
      <c r="N10" s="240">
        <f>DVA!G8</f>
        <v>0</v>
      </c>
      <c r="O10" s="337" t="e">
        <f>N10/$N$33</f>
        <v>#DIV/0!</v>
      </c>
      <c r="P10" s="172">
        <v>1</v>
      </c>
      <c r="Q10" s="7"/>
    </row>
    <row r="11" spans="1:17">
      <c r="A11" s="7"/>
      <c r="B11" s="7"/>
      <c r="C11" s="740" t="s">
        <v>196</v>
      </c>
      <c r="D11" s="741"/>
      <c r="E11" s="240">
        <f>DVA!E9</f>
        <v>0</v>
      </c>
      <c r="F11" s="337" t="e">
        <f t="shared" si="0"/>
        <v>#DIV/0!</v>
      </c>
      <c r="G11" s="172">
        <f t="shared" si="1"/>
        <v>0</v>
      </c>
      <c r="H11" s="172">
        <f t="shared" si="2"/>
        <v>0</v>
      </c>
      <c r="I11" s="362"/>
      <c r="J11" s="240">
        <f>DVA!F9</f>
        <v>0</v>
      </c>
      <c r="K11" s="337" t="e">
        <f t="shared" si="3"/>
        <v>#DIV/0!</v>
      </c>
      <c r="L11" s="172">
        <f t="shared" si="4"/>
        <v>0</v>
      </c>
      <c r="M11" s="362"/>
      <c r="N11" s="240">
        <f>DVA!G9</f>
        <v>0</v>
      </c>
      <c r="O11" s="337" t="e">
        <f>N11/$N$33</f>
        <v>#DIV/0!</v>
      </c>
      <c r="P11" s="172">
        <v>1</v>
      </c>
      <c r="Q11" s="7"/>
    </row>
    <row r="12" spans="1:17" ht="12.75" customHeight="1">
      <c r="A12" s="7"/>
      <c r="B12" s="7"/>
      <c r="C12" s="740" t="s">
        <v>197</v>
      </c>
      <c r="D12" s="741"/>
      <c r="E12" s="240">
        <f>DVA!E10</f>
        <v>0</v>
      </c>
      <c r="F12" s="337" t="e">
        <f t="shared" si="0"/>
        <v>#DIV/0!</v>
      </c>
      <c r="G12" s="172">
        <f t="shared" si="1"/>
        <v>0</v>
      </c>
      <c r="H12" s="172">
        <f t="shared" si="2"/>
        <v>0</v>
      </c>
      <c r="I12" s="362"/>
      <c r="J12" s="240">
        <f>DVA!F10</f>
        <v>0</v>
      </c>
      <c r="K12" s="337" t="e">
        <f t="shared" si="3"/>
        <v>#DIV/0!</v>
      </c>
      <c r="L12" s="172">
        <f t="shared" si="4"/>
        <v>0</v>
      </c>
      <c r="M12" s="362"/>
      <c r="N12" s="240">
        <f>DVA!G10</f>
        <v>0</v>
      </c>
      <c r="O12" s="337" t="e">
        <f>N12/$N$33</f>
        <v>#DIV/0!</v>
      </c>
      <c r="P12" s="172">
        <v>1</v>
      </c>
      <c r="Q12" s="7"/>
    </row>
    <row r="13" spans="1:17">
      <c r="A13" s="7"/>
      <c r="B13" s="7"/>
      <c r="C13" s="742" t="s">
        <v>195</v>
      </c>
      <c r="D13" s="743"/>
      <c r="E13" s="363">
        <f>DVA!E11</f>
        <v>0</v>
      </c>
      <c r="F13" s="337" t="e">
        <f t="shared" si="0"/>
        <v>#DIV/0!</v>
      </c>
      <c r="G13" s="172">
        <f t="shared" si="1"/>
        <v>0</v>
      </c>
      <c r="H13" s="172">
        <f t="shared" si="2"/>
        <v>0</v>
      </c>
      <c r="I13" s="364"/>
      <c r="J13" s="363">
        <f>DVA!F11</f>
        <v>0</v>
      </c>
      <c r="K13" s="337" t="e">
        <f t="shared" si="3"/>
        <v>#DIV/0!</v>
      </c>
      <c r="L13" s="172">
        <f t="shared" si="4"/>
        <v>0</v>
      </c>
      <c r="M13" s="364"/>
      <c r="N13" s="363">
        <f>DVA!G11</f>
        <v>0</v>
      </c>
      <c r="O13" s="337" t="e">
        <f>N13/$N$33</f>
        <v>#DIV/0!</v>
      </c>
      <c r="P13" s="172">
        <v>1</v>
      </c>
      <c r="Q13" s="7"/>
    </row>
    <row r="14" spans="1:17">
      <c r="A14" s="7"/>
      <c r="B14" s="7"/>
      <c r="C14" s="7"/>
      <c r="D14" s="7"/>
      <c r="E14" s="289"/>
      <c r="F14" s="28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/>
      <c r="B15" s="733" t="s">
        <v>186</v>
      </c>
      <c r="C15" s="734"/>
      <c r="D15" s="735"/>
      <c r="E15" s="333">
        <f>DVA!E13</f>
        <v>0</v>
      </c>
      <c r="F15" s="336" t="e">
        <f t="shared" si="0"/>
        <v>#DIV/0!</v>
      </c>
      <c r="G15" s="82">
        <f t="shared" si="1"/>
        <v>0</v>
      </c>
      <c r="H15" s="82">
        <f t="shared" si="2"/>
        <v>0</v>
      </c>
      <c r="I15" s="266"/>
      <c r="J15" s="333">
        <f>DVA!F13</f>
        <v>0</v>
      </c>
      <c r="K15" s="336" t="e">
        <f t="shared" si="3"/>
        <v>#DIV/0!</v>
      </c>
      <c r="L15" s="172">
        <f t="shared" si="4"/>
        <v>0</v>
      </c>
      <c r="M15" s="266"/>
      <c r="N15" s="333">
        <f>DVA!G13</f>
        <v>0</v>
      </c>
      <c r="O15" s="336" t="e">
        <f t="shared" ref="O15:O20" si="5">N15/$N$33</f>
        <v>#DIV/0!</v>
      </c>
      <c r="P15" s="82">
        <v>1</v>
      </c>
      <c r="Q15" s="7"/>
    </row>
    <row r="16" spans="1:17">
      <c r="A16" s="7"/>
      <c r="B16" s="354"/>
      <c r="C16" s="736" t="s">
        <v>187</v>
      </c>
      <c r="D16" s="737"/>
      <c r="E16" s="333">
        <f>DVA!E14</f>
        <v>0</v>
      </c>
      <c r="F16" s="337" t="e">
        <f t="shared" si="0"/>
        <v>#DIV/0!</v>
      </c>
      <c r="G16" s="172">
        <f t="shared" si="1"/>
        <v>0</v>
      </c>
      <c r="H16" s="172">
        <f t="shared" si="2"/>
        <v>0</v>
      </c>
      <c r="I16" s="266"/>
      <c r="J16" s="333">
        <f>DVA!F14</f>
        <v>0</v>
      </c>
      <c r="K16" s="337" t="e">
        <f t="shared" si="3"/>
        <v>#DIV/0!</v>
      </c>
      <c r="L16" s="172">
        <f t="shared" si="4"/>
        <v>0</v>
      </c>
      <c r="M16" s="266"/>
      <c r="N16" s="333">
        <f>DVA!G14</f>
        <v>0</v>
      </c>
      <c r="O16" s="337" t="e">
        <f t="shared" si="5"/>
        <v>#DIV/0!</v>
      </c>
      <c r="P16" s="172">
        <v>1</v>
      </c>
      <c r="Q16" s="7"/>
    </row>
    <row r="17" spans="1:17">
      <c r="A17" s="7"/>
      <c r="B17" s="7"/>
      <c r="C17" s="731" t="s">
        <v>198</v>
      </c>
      <c r="D17" s="732"/>
      <c r="E17" s="240">
        <f>DVA!E15</f>
        <v>0</v>
      </c>
      <c r="F17" s="337" t="e">
        <f t="shared" si="0"/>
        <v>#DIV/0!</v>
      </c>
      <c r="G17" s="172">
        <f t="shared" si="1"/>
        <v>0</v>
      </c>
      <c r="H17" s="172">
        <f t="shared" si="2"/>
        <v>0</v>
      </c>
      <c r="I17" s="362"/>
      <c r="J17" s="240">
        <f>DVA!F15</f>
        <v>0</v>
      </c>
      <c r="K17" s="337" t="e">
        <f t="shared" si="3"/>
        <v>#DIV/0!</v>
      </c>
      <c r="L17" s="172">
        <f t="shared" si="4"/>
        <v>0</v>
      </c>
      <c r="M17" s="362"/>
      <c r="N17" s="240">
        <f>DVA!G15</f>
        <v>0</v>
      </c>
      <c r="O17" s="337" t="e">
        <f t="shared" si="5"/>
        <v>#DIV/0!</v>
      </c>
      <c r="P17" s="172">
        <v>1</v>
      </c>
      <c r="Q17" s="7"/>
    </row>
    <row r="18" spans="1:17">
      <c r="A18" s="7"/>
      <c r="B18" s="7"/>
      <c r="C18" s="729" t="s">
        <v>199</v>
      </c>
      <c r="D18" s="730"/>
      <c r="E18" s="240">
        <f>DVA!E16</f>
        <v>0</v>
      </c>
      <c r="F18" s="337" t="e">
        <f t="shared" si="0"/>
        <v>#DIV/0!</v>
      </c>
      <c r="G18" s="172">
        <f t="shared" si="1"/>
        <v>0</v>
      </c>
      <c r="H18" s="172">
        <f t="shared" si="2"/>
        <v>0</v>
      </c>
      <c r="I18" s="362"/>
      <c r="J18" s="240">
        <f>DVA!F16</f>
        <v>0</v>
      </c>
      <c r="K18" s="337" t="e">
        <f t="shared" si="3"/>
        <v>#DIV/0!</v>
      </c>
      <c r="L18" s="172">
        <f t="shared" si="4"/>
        <v>0</v>
      </c>
      <c r="M18" s="362"/>
      <c r="N18" s="240">
        <f>DVA!G16</f>
        <v>0</v>
      </c>
      <c r="O18" s="337" t="e">
        <f t="shared" si="5"/>
        <v>#DIV/0!</v>
      </c>
      <c r="P18" s="172">
        <v>1</v>
      </c>
      <c r="Q18" s="7"/>
    </row>
    <row r="19" spans="1:17">
      <c r="A19" s="7"/>
      <c r="B19" s="7"/>
      <c r="C19" s="729" t="s">
        <v>200</v>
      </c>
      <c r="D19" s="730"/>
      <c r="E19" s="240">
        <f>DVA!E17</f>
        <v>0</v>
      </c>
      <c r="F19" s="337" t="e">
        <f t="shared" si="0"/>
        <v>#DIV/0!</v>
      </c>
      <c r="G19" s="172">
        <f t="shared" si="1"/>
        <v>0</v>
      </c>
      <c r="H19" s="172">
        <f t="shared" si="2"/>
        <v>0</v>
      </c>
      <c r="I19" s="362"/>
      <c r="J19" s="240">
        <f>DVA!F17</f>
        <v>0</v>
      </c>
      <c r="K19" s="337" t="e">
        <f t="shared" si="3"/>
        <v>#DIV/0!</v>
      </c>
      <c r="L19" s="172">
        <f t="shared" si="4"/>
        <v>0</v>
      </c>
      <c r="M19" s="362"/>
      <c r="N19" s="240">
        <f>DVA!G17</f>
        <v>0</v>
      </c>
      <c r="O19" s="337" t="e">
        <f t="shared" si="5"/>
        <v>#DIV/0!</v>
      </c>
      <c r="P19" s="172">
        <v>1</v>
      </c>
      <c r="Q19" s="7"/>
    </row>
    <row r="20" spans="1:17">
      <c r="A20" s="7"/>
      <c r="B20" s="7"/>
      <c r="C20" s="727" t="s">
        <v>201</v>
      </c>
      <c r="D20" s="728"/>
      <c r="E20" s="363">
        <f>DVA!E18</f>
        <v>0</v>
      </c>
      <c r="F20" s="337" t="e">
        <f t="shared" si="0"/>
        <v>#DIV/0!</v>
      </c>
      <c r="G20" s="172">
        <f t="shared" si="1"/>
        <v>0</v>
      </c>
      <c r="H20" s="172">
        <f t="shared" si="2"/>
        <v>0</v>
      </c>
      <c r="I20" s="364"/>
      <c r="J20" s="363">
        <f>DVA!F18</f>
        <v>0</v>
      </c>
      <c r="K20" s="337" t="e">
        <f t="shared" si="3"/>
        <v>#DIV/0!</v>
      </c>
      <c r="L20" s="172">
        <f t="shared" si="4"/>
        <v>0</v>
      </c>
      <c r="M20" s="364"/>
      <c r="N20" s="363">
        <f>DVA!G18</f>
        <v>0</v>
      </c>
      <c r="O20" s="337" t="e">
        <f t="shared" si="5"/>
        <v>#DIV/0!</v>
      </c>
      <c r="P20" s="172">
        <v>1</v>
      </c>
      <c r="Q20" s="7"/>
    </row>
    <row r="21" spans="1:17">
      <c r="A21" s="7"/>
      <c r="B21" s="7"/>
      <c r="C21" s="7"/>
      <c r="D21" s="7"/>
      <c r="E21" s="289"/>
      <c r="F21" s="289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7"/>
      <c r="B22" s="722" t="s">
        <v>188</v>
      </c>
      <c r="C22" s="723"/>
      <c r="D22" s="724"/>
      <c r="E22" s="333">
        <f>DVA!E20</f>
        <v>0</v>
      </c>
      <c r="F22" s="336" t="e">
        <f t="shared" si="0"/>
        <v>#DIV/0!</v>
      </c>
      <c r="G22" s="82">
        <f t="shared" si="1"/>
        <v>0</v>
      </c>
      <c r="H22" s="82">
        <f t="shared" si="2"/>
        <v>0</v>
      </c>
      <c r="I22" s="266"/>
      <c r="J22" s="333">
        <f>DVA!F20</f>
        <v>0</v>
      </c>
      <c r="K22" s="336" t="e">
        <f t="shared" si="3"/>
        <v>#DIV/0!</v>
      </c>
      <c r="L22" s="172">
        <f t="shared" si="4"/>
        <v>0</v>
      </c>
      <c r="M22" s="266"/>
      <c r="N22" s="333">
        <f>DVA!G20</f>
        <v>0</v>
      </c>
      <c r="O22" s="336" t="e">
        <f>N22/$N$33</f>
        <v>#DIV/0!</v>
      </c>
      <c r="P22" s="82">
        <v>1</v>
      </c>
      <c r="Q22" s="7"/>
    </row>
    <row r="23" spans="1:17">
      <c r="A23" s="7"/>
      <c r="B23" s="7"/>
      <c r="C23" s="7"/>
      <c r="D23" s="7"/>
      <c r="E23" s="289"/>
      <c r="F23" s="289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/>
      <c r="B24" s="722" t="s">
        <v>189</v>
      </c>
      <c r="C24" s="723"/>
      <c r="D24" s="724"/>
      <c r="E24" s="333">
        <f>DVA!E22</f>
        <v>0</v>
      </c>
      <c r="F24" s="336" t="e">
        <f t="shared" si="0"/>
        <v>#DIV/0!</v>
      </c>
      <c r="G24" s="82">
        <f t="shared" si="1"/>
        <v>0</v>
      </c>
      <c r="H24" s="82">
        <f t="shared" si="2"/>
        <v>0</v>
      </c>
      <c r="I24" s="266"/>
      <c r="J24" s="333">
        <f>DVA!F22</f>
        <v>0</v>
      </c>
      <c r="K24" s="336" t="e">
        <f t="shared" si="3"/>
        <v>#DIV/0!</v>
      </c>
      <c r="L24" s="172">
        <f t="shared" si="4"/>
        <v>0</v>
      </c>
      <c r="M24" s="266"/>
      <c r="N24" s="333">
        <f>DVA!G22</f>
        <v>0</v>
      </c>
      <c r="O24" s="336" t="e">
        <f>N24/$N$33</f>
        <v>#DIV/0!</v>
      </c>
      <c r="P24" s="82">
        <v>1</v>
      </c>
      <c r="Q24" s="7"/>
    </row>
    <row r="25" spans="1:17">
      <c r="A25" s="7"/>
      <c r="B25" s="7"/>
      <c r="C25" s="7"/>
      <c r="D25" s="7"/>
      <c r="E25" s="289"/>
      <c r="F25" s="289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22" t="s">
        <v>190</v>
      </c>
      <c r="C26" s="723"/>
      <c r="D26" s="724"/>
      <c r="E26" s="333">
        <f>DVA!E24</f>
        <v>0</v>
      </c>
      <c r="F26" s="336" t="e">
        <f t="shared" si="0"/>
        <v>#DIV/0!</v>
      </c>
      <c r="G26" s="82">
        <f t="shared" si="1"/>
        <v>0</v>
      </c>
      <c r="H26" s="82">
        <f t="shared" si="2"/>
        <v>0</v>
      </c>
      <c r="I26" s="266"/>
      <c r="J26" s="333">
        <f>DVA!F24</f>
        <v>0</v>
      </c>
      <c r="K26" s="336" t="e">
        <f t="shared" si="3"/>
        <v>#DIV/0!</v>
      </c>
      <c r="L26" s="172">
        <f t="shared" si="4"/>
        <v>0</v>
      </c>
      <c r="M26" s="266"/>
      <c r="N26" s="333">
        <f>DVA!G24</f>
        <v>0</v>
      </c>
      <c r="O26" s="336" t="e">
        <f>N26/$N$33</f>
        <v>#DIV/0!</v>
      </c>
      <c r="P26" s="82">
        <v>1</v>
      </c>
      <c r="Q26" s="7"/>
    </row>
    <row r="27" spans="1:17">
      <c r="A27" s="7"/>
      <c r="B27" s="7"/>
      <c r="C27" s="7"/>
      <c r="D27" s="7"/>
      <c r="E27" s="289"/>
      <c r="F27" s="28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7"/>
      <c r="B28" s="722" t="s">
        <v>191</v>
      </c>
      <c r="C28" s="723"/>
      <c r="D28" s="724"/>
      <c r="E28" s="333">
        <f>DVA!E26</f>
        <v>0</v>
      </c>
      <c r="F28" s="336" t="e">
        <f t="shared" si="0"/>
        <v>#DIV/0!</v>
      </c>
      <c r="G28" s="82">
        <f t="shared" si="1"/>
        <v>0</v>
      </c>
      <c r="H28" s="82">
        <f t="shared" si="2"/>
        <v>0</v>
      </c>
      <c r="I28" s="266"/>
      <c r="J28" s="333">
        <f>DVA!F26</f>
        <v>0</v>
      </c>
      <c r="K28" s="336" t="e">
        <f t="shared" si="3"/>
        <v>#DIV/0!</v>
      </c>
      <c r="L28" s="172">
        <f t="shared" si="4"/>
        <v>0</v>
      </c>
      <c r="M28" s="266"/>
      <c r="N28" s="333">
        <f>DVA!G26</f>
        <v>0</v>
      </c>
      <c r="O28" s="336" t="e">
        <f>N28/$N$33</f>
        <v>#DIV/0!</v>
      </c>
      <c r="P28" s="82">
        <v>1</v>
      </c>
      <c r="Q28" s="7"/>
    </row>
    <row r="29" spans="1:17">
      <c r="A29" s="7"/>
      <c r="B29" s="7"/>
      <c r="C29" s="729" t="s">
        <v>202</v>
      </c>
      <c r="D29" s="730"/>
      <c r="E29" s="240">
        <f>DVA!E27</f>
        <v>0</v>
      </c>
      <c r="F29" s="337" t="e">
        <f t="shared" si="0"/>
        <v>#DIV/0!</v>
      </c>
      <c r="G29" s="172">
        <f t="shared" si="1"/>
        <v>0</v>
      </c>
      <c r="H29" s="172">
        <f t="shared" si="2"/>
        <v>0</v>
      </c>
      <c r="I29" s="362"/>
      <c r="J29" s="240">
        <f>DVA!F27</f>
        <v>0</v>
      </c>
      <c r="K29" s="337" t="e">
        <f t="shared" si="3"/>
        <v>#DIV/0!</v>
      </c>
      <c r="L29" s="172">
        <f t="shared" si="4"/>
        <v>0</v>
      </c>
      <c r="M29" s="362"/>
      <c r="N29" s="240">
        <f>DVA!G27</f>
        <v>0</v>
      </c>
      <c r="O29" s="337" t="e">
        <f>N29/$N$33</f>
        <v>#DIV/0!</v>
      </c>
      <c r="P29" s="172">
        <v>1</v>
      </c>
      <c r="Q29" s="7"/>
    </row>
    <row r="30" spans="1:17">
      <c r="A30" s="7"/>
      <c r="B30" s="7"/>
      <c r="C30" s="729" t="s">
        <v>203</v>
      </c>
      <c r="D30" s="730"/>
      <c r="E30" s="240">
        <f>DVA!E28</f>
        <v>0</v>
      </c>
      <c r="F30" s="337" t="e">
        <f t="shared" si="0"/>
        <v>#DIV/0!</v>
      </c>
      <c r="G30" s="172">
        <f t="shared" si="1"/>
        <v>0</v>
      </c>
      <c r="H30" s="172">
        <f t="shared" si="2"/>
        <v>0</v>
      </c>
      <c r="I30" s="362"/>
      <c r="J30" s="240">
        <f>DVA!F28</f>
        <v>0</v>
      </c>
      <c r="K30" s="337" t="e">
        <f t="shared" si="3"/>
        <v>#DIV/0!</v>
      </c>
      <c r="L30" s="172">
        <f t="shared" si="4"/>
        <v>0</v>
      </c>
      <c r="M30" s="362"/>
      <c r="N30" s="240">
        <f>DVA!G28</f>
        <v>0</v>
      </c>
      <c r="O30" s="337" t="e">
        <f>N30/$N$33</f>
        <v>#DIV/0!</v>
      </c>
      <c r="P30" s="172">
        <v>1</v>
      </c>
      <c r="Q30" s="7"/>
    </row>
    <row r="31" spans="1:17">
      <c r="A31" s="7"/>
      <c r="B31" s="7"/>
      <c r="C31" s="727" t="s">
        <v>41</v>
      </c>
      <c r="D31" s="728"/>
      <c r="E31" s="363">
        <f>DVA!E29</f>
        <v>0</v>
      </c>
      <c r="F31" s="337" t="e">
        <f t="shared" si="0"/>
        <v>#DIV/0!</v>
      </c>
      <c r="G31" s="172">
        <f t="shared" si="1"/>
        <v>0</v>
      </c>
      <c r="H31" s="172">
        <f t="shared" si="2"/>
        <v>0</v>
      </c>
      <c r="I31" s="364"/>
      <c r="J31" s="363">
        <f>DVA!F29</f>
        <v>0</v>
      </c>
      <c r="K31" s="337" t="e">
        <f t="shared" si="3"/>
        <v>#DIV/0!</v>
      </c>
      <c r="L31" s="172">
        <f t="shared" si="4"/>
        <v>0</v>
      </c>
      <c r="M31" s="364"/>
      <c r="N31" s="363">
        <f>DVA!G29</f>
        <v>0</v>
      </c>
      <c r="O31" s="337" t="e">
        <f>N31/$N$33</f>
        <v>#DIV/0!</v>
      </c>
      <c r="P31" s="172">
        <v>1</v>
      </c>
      <c r="Q31" s="7"/>
    </row>
    <row r="32" spans="1:17">
      <c r="A32" s="7"/>
      <c r="B32" s="7"/>
      <c r="C32" s="7"/>
      <c r="D32" s="7"/>
      <c r="E32" s="289"/>
      <c r="F32" s="28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>
      <c r="A33" s="7"/>
      <c r="B33" s="722" t="s">
        <v>192</v>
      </c>
      <c r="C33" s="723"/>
      <c r="D33" s="724"/>
      <c r="E33" s="333">
        <f>DVA!E31</f>
        <v>0</v>
      </c>
      <c r="F33" s="336" t="e">
        <f t="shared" si="0"/>
        <v>#DIV/0!</v>
      </c>
      <c r="G33" s="82">
        <f>IF(J33=0,IF(E33=0,0,IF(E33&gt;0,1,-1)),IF(E33=0,IF(J33&gt;0,-1,1),IF(E33*J33&lt;0,IF(J33&lt;E33,-(E33/J33-1),E33/J33-1),IF(E33&gt;0,E33/J33-1,-(E33/J33-1)))))</f>
        <v>0</v>
      </c>
      <c r="H33" s="82">
        <f>IF(N33=0,IF(E33=0,0,IF(E33&gt;0,1,-1)),IF(E33=0,IF(N33&gt;0,-1,1),IF(E33/N33&lt;0,IF(N33&lt;E33,-(E33/N33-1),E33/N33-1),IF(E33&gt;0,E33/N33-1,-(E33/N33-1)))))</f>
        <v>0</v>
      </c>
      <c r="I33" s="266"/>
      <c r="J33" s="333">
        <f>DVA!F31</f>
        <v>0</v>
      </c>
      <c r="K33" s="336" t="e">
        <f t="shared" si="3"/>
        <v>#DIV/0!</v>
      </c>
      <c r="L33" s="336">
        <f t="shared" si="4"/>
        <v>0</v>
      </c>
      <c r="M33" s="266"/>
      <c r="N33" s="333">
        <f>DVA!G31</f>
        <v>0</v>
      </c>
      <c r="O33" s="336" t="e">
        <f>N33/$N$33</f>
        <v>#DIV/0!</v>
      </c>
      <c r="P33" s="82">
        <v>1</v>
      </c>
      <c r="Q33" s="7"/>
    </row>
    <row r="34" spans="1:17">
      <c r="A34" s="7"/>
      <c r="B34" s="7"/>
      <c r="C34" s="7"/>
      <c r="D34" s="7"/>
      <c r="E34" s="289"/>
      <c r="F34" s="28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>
      <c r="A35" s="7"/>
      <c r="B35" s="722" t="s">
        <v>223</v>
      </c>
      <c r="C35" s="723"/>
      <c r="D35" s="724"/>
      <c r="E35" s="365">
        <f>DVA!E33</f>
        <v>0</v>
      </c>
      <c r="F35" s="336" t="e">
        <f>E35/$E$35</f>
        <v>#DIV/0!</v>
      </c>
      <c r="G35" s="82">
        <f>IF(J35=0,IF(E35=0,0,IF(E35&gt;0,1,-1)),IF(E35=0,IF(J35&gt;0,-1,1),IF(E35*J35&lt;0,IF(J35&lt;E35,-(E35/J35-1),E35/J35-1),IF(E35&gt;0,E35/J35-1,-(E35/J35-1)))))</f>
        <v>0</v>
      </c>
      <c r="H35" s="82">
        <f>IF(N35=0,IF(E35=0,0,IF(E35&gt;0,1,-1)),IF(E35=0,IF(N35&gt;0,-1,1),IF(E35/N35&lt;0,IF(N35&lt;E35,-(E35/N35-1),E35/N35-1),IF(E35&gt;0,E35/N35-1,-(E35/N35-1)))))</f>
        <v>0</v>
      </c>
      <c r="I35" s="366"/>
      <c r="J35" s="365">
        <f>DVA!F33</f>
        <v>0</v>
      </c>
      <c r="K35" s="336" t="e">
        <f>J35/$J$35</f>
        <v>#DIV/0!</v>
      </c>
      <c r="L35" s="336">
        <f t="shared" ref="L35:L57" si="6">IF(N35=0,IF(J35=0,0,IF(J35&gt;0,1,-1)),IF(J35=0,IF(N35&gt;0,-1,1),IF(J35*N35&lt;0,IF(N35&lt;J35,-(J35/N35-1),J35/N35-1),IF(J35&gt;0,J35/N35-1,-(J35/N35-1)))))</f>
        <v>0</v>
      </c>
      <c r="M35" s="366"/>
      <c r="N35" s="365">
        <f>DVA!G33</f>
        <v>0</v>
      </c>
      <c r="O35" s="336" t="e">
        <f>N35/$N$35</f>
        <v>#DIV/0!</v>
      </c>
      <c r="P35" s="82">
        <v>1</v>
      </c>
      <c r="Q35" s="7"/>
    </row>
    <row r="36" spans="1:17">
      <c r="A36" s="7"/>
      <c r="B36" s="7"/>
      <c r="C36" s="7"/>
      <c r="D36" s="7"/>
      <c r="E36" s="289"/>
      <c r="F36" s="28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>
      <c r="A37" s="7"/>
      <c r="B37" s="7"/>
      <c r="C37" s="725" t="s">
        <v>204</v>
      </c>
      <c r="D37" s="726"/>
      <c r="E37" s="365">
        <f>DVA!E35</f>
        <v>0</v>
      </c>
      <c r="F37" s="336" t="e">
        <f>E37/$E$35</f>
        <v>#DIV/0!</v>
      </c>
      <c r="G37" s="82">
        <f>IF(J37=0,IF(E37=0,0,IF(E37&gt;0,1,-1)),IF(E37=0,IF(J37&gt;0,-1,1),IF(E37*J37&lt;0,IF(J37&lt;E37,-(E37/J37-1),E37/J37-1),IF(E37&gt;0,E37/J37-1,-(E37/J37-1)))))</f>
        <v>0</v>
      </c>
      <c r="H37" s="82">
        <f>IF(N37=0,IF(E37=0,0,IF(E37&gt;0,1,-1)),IF(E37=0,IF(N37&gt;0,-1,1),IF(E37/N37&lt;0,IF(N37&lt;E37,-(E37/N37-1),E37/N37-1),IF(E37&gt;0,E37/N37-1,-(E37/N37-1)))))</f>
        <v>0</v>
      </c>
      <c r="I37" s="366"/>
      <c r="J37" s="365">
        <f>DVA!F35</f>
        <v>0</v>
      </c>
      <c r="K37" s="336" t="e">
        <f>J37/$J$35</f>
        <v>#DIV/0!</v>
      </c>
      <c r="L37" s="336">
        <f t="shared" si="6"/>
        <v>0</v>
      </c>
      <c r="M37" s="366"/>
      <c r="N37" s="365">
        <f>DVA!G35</f>
        <v>0</v>
      </c>
      <c r="O37" s="336" t="e">
        <f>N37/$N$35</f>
        <v>#DIV/0!</v>
      </c>
      <c r="P37" s="82">
        <v>1</v>
      </c>
      <c r="Q37" s="7"/>
    </row>
    <row r="38" spans="1:17">
      <c r="A38" s="7"/>
      <c r="B38" s="7"/>
      <c r="C38" s="7"/>
      <c r="D38" s="355" t="s">
        <v>208</v>
      </c>
      <c r="E38" s="240">
        <f>DVA!E36</f>
        <v>0</v>
      </c>
      <c r="F38" s="337" t="e">
        <f>E38/$E$35</f>
        <v>#DIV/0!</v>
      </c>
      <c r="G38" s="172">
        <f>IF(J38=0,IF(E38=0,0,IF(E38&gt;0,1,-1)),IF(E38=0,IF(J38&gt;0,-1,1),IF(E38*J38&lt;0,IF(J38&lt;E38,-(E38/J38-1),E38/J38-1),IF(E38&gt;0,E38/J38-1,-(E38/J38-1)))))</f>
        <v>0</v>
      </c>
      <c r="H38" s="172">
        <f>IF(N38=0,IF(E38=0,0,IF(E38&gt;0,1,-1)),IF(E38=0,IF(N38&gt;0,-1,1),IF(E38/N38&lt;0,IF(N38&lt;E38,-(E38/N38-1),E38/N38-1),IF(E38&gt;0,E38/N38-1,-(E38/N38-1)))))</f>
        <v>0</v>
      </c>
      <c r="I38" s="362"/>
      <c r="J38" s="240">
        <f>DVA!F36</f>
        <v>0</v>
      </c>
      <c r="K38" s="337" t="e">
        <f>J38/$J$35</f>
        <v>#DIV/0!</v>
      </c>
      <c r="L38" s="337">
        <f t="shared" si="6"/>
        <v>0</v>
      </c>
      <c r="M38" s="362"/>
      <c r="N38" s="240">
        <f>DVA!G36</f>
        <v>0</v>
      </c>
      <c r="O38" s="337" t="e">
        <f>N38/$N$35</f>
        <v>#DIV/0!</v>
      </c>
      <c r="P38" s="172">
        <v>1</v>
      </c>
      <c r="Q38" s="7"/>
    </row>
    <row r="39" spans="1:17">
      <c r="A39" s="7"/>
      <c r="B39" s="7"/>
      <c r="C39" s="7"/>
      <c r="D39" s="356" t="s">
        <v>209</v>
      </c>
      <c r="E39" s="240">
        <f>DVA!E37</f>
        <v>0</v>
      </c>
      <c r="F39" s="337" t="e">
        <f>E39/$E$35</f>
        <v>#DIV/0!</v>
      </c>
      <c r="G39" s="172">
        <f>IF(J39=0,IF(E39=0,0,IF(E39&gt;0,1,-1)),IF(E39=0,IF(J39&gt;0,-1,1),IF(E39*J39&lt;0,IF(J39&lt;E39,-(E39/J39-1),E39/J39-1),IF(E39&gt;0,E39/J39-1,-(E39/J39-1)))))</f>
        <v>0</v>
      </c>
      <c r="H39" s="172">
        <f>IF(N39=0,IF(E39=0,0,IF(E39&gt;0,1,-1)),IF(E39=0,IF(N39&gt;0,-1,1),IF(E39/N39&lt;0,IF(N39&lt;E39,-(E39/N39-1),E39/N39-1),IF(E39&gt;0,E39/N39-1,-(E39/N39-1)))))</f>
        <v>0</v>
      </c>
      <c r="I39" s="362"/>
      <c r="J39" s="240">
        <f>DVA!F37</f>
        <v>0</v>
      </c>
      <c r="K39" s="337" t="e">
        <f>J39/$J$35</f>
        <v>#DIV/0!</v>
      </c>
      <c r="L39" s="337">
        <f t="shared" si="6"/>
        <v>0</v>
      </c>
      <c r="M39" s="362"/>
      <c r="N39" s="240">
        <f>DVA!G37</f>
        <v>0</v>
      </c>
      <c r="O39" s="337" t="e">
        <f>N39/$N$35</f>
        <v>#DIV/0!</v>
      </c>
      <c r="P39" s="172">
        <v>1</v>
      </c>
      <c r="Q39" s="7"/>
    </row>
    <row r="40" spans="1:17">
      <c r="A40" s="7"/>
      <c r="B40" s="7"/>
      <c r="C40" s="7"/>
      <c r="D40" s="357" t="s">
        <v>210</v>
      </c>
      <c r="E40" s="240">
        <f>DVA!E38</f>
        <v>0</v>
      </c>
      <c r="F40" s="337" t="e">
        <f>E40/$E$35</f>
        <v>#DIV/0!</v>
      </c>
      <c r="G40" s="172">
        <f>IF(J40=0,IF(E40=0,0,IF(E40&gt;0,1,-1)),IF(E40=0,IF(J40&gt;0,-1,1),IF(E40*J40&lt;0,IF(J40&lt;E40,-(E40/J40-1),E40/J40-1),IF(E40&gt;0,E40/J40-1,-(E40/J40-1)))))</f>
        <v>0</v>
      </c>
      <c r="H40" s="172">
        <f>IF(N40=0,IF(E40=0,0,IF(E40&gt;0,1,-1)),IF(E40=0,IF(N40&gt;0,-1,1),IF(E40/N40&lt;0,IF(N40&lt;E40,-(E40/N40-1),E40/N40-1),IF(E40&gt;0,E40/N40-1,-(E40/N40-1)))))</f>
        <v>0</v>
      </c>
      <c r="I40" s="362"/>
      <c r="J40" s="240">
        <f>DVA!F38</f>
        <v>0</v>
      </c>
      <c r="K40" s="337" t="e">
        <f>J40/$J$35</f>
        <v>#DIV/0!</v>
      </c>
      <c r="L40" s="337">
        <f t="shared" si="6"/>
        <v>0</v>
      </c>
      <c r="M40" s="362"/>
      <c r="N40" s="240">
        <f>DVA!G38</f>
        <v>0</v>
      </c>
      <c r="O40" s="337" t="e">
        <f>N40/$N$35</f>
        <v>#DIV/0!</v>
      </c>
      <c r="P40" s="172">
        <v>1</v>
      </c>
      <c r="Q40" s="7"/>
    </row>
    <row r="41" spans="1:17">
      <c r="A41" s="7"/>
      <c r="B41" s="7"/>
      <c r="C41" s="7"/>
      <c r="D41" s="7"/>
      <c r="E41" s="289"/>
      <c r="F41" s="28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>
      <c r="A42" s="7"/>
      <c r="B42" s="7"/>
      <c r="C42" s="725" t="s">
        <v>205</v>
      </c>
      <c r="D42" s="726"/>
      <c r="E42" s="365">
        <f>DVA!E40</f>
        <v>0</v>
      </c>
      <c r="F42" s="336" t="e">
        <f>E42/$E$35</f>
        <v>#DIV/0!</v>
      </c>
      <c r="G42" s="82">
        <f>IF(J42=0,IF(E42=0,0,IF(E42&gt;0,1,-1)),IF(E42=0,IF(J42&gt;0,-1,1),IF(E42*J42&lt;0,IF(J42&lt;E42,-(E42/J42-1),E42/J42-1),IF(E42&gt;0,E42/J42-1,-(E42/J42-1)))))</f>
        <v>0</v>
      </c>
      <c r="H42" s="82">
        <f>IF(N42=0,IF(E42=0,0,IF(E42&gt;0,1,-1)),IF(E42=0,IF(N42&gt;0,-1,1),IF(E42/N42&lt;0,IF(N42&lt;E42,-(E42/N42-1),E42/N42-1),IF(E42&gt;0,E42/N42-1,-(E42/N42-1)))))</f>
        <v>0</v>
      </c>
      <c r="I42" s="366"/>
      <c r="J42" s="365">
        <f>DVA!F40</f>
        <v>0</v>
      </c>
      <c r="K42" s="336" t="e">
        <f>J42/$J$35</f>
        <v>#DIV/0!</v>
      </c>
      <c r="L42" s="336">
        <f t="shared" si="6"/>
        <v>0</v>
      </c>
      <c r="M42" s="366"/>
      <c r="N42" s="365">
        <f>DVA!G40</f>
        <v>0</v>
      </c>
      <c r="O42" s="336" t="e">
        <f>N42/$N$35</f>
        <v>#DIV/0!</v>
      </c>
      <c r="P42" s="82">
        <v>1</v>
      </c>
      <c r="Q42" s="7"/>
    </row>
    <row r="43" spans="1:17">
      <c r="A43" s="7"/>
      <c r="B43" s="7"/>
      <c r="C43" s="7"/>
      <c r="D43" s="355" t="s">
        <v>211</v>
      </c>
      <c r="E43" s="240">
        <f>DVA!E41</f>
        <v>0</v>
      </c>
      <c r="F43" s="337" t="e">
        <f>E43/$E$35</f>
        <v>#DIV/0!</v>
      </c>
      <c r="G43" s="172">
        <f>IF(J43=0,IF(E43=0,0,IF(E43&gt;0,1,-1)),IF(E43=0,IF(J43&gt;0,-1,1),IF(E43*J43&lt;0,IF(J43&lt;E43,-(E43/J43-1),E43/J43-1),IF(E43&gt;0,E43/J43-1,-(E43/J43-1)))))</f>
        <v>0</v>
      </c>
      <c r="H43" s="172">
        <f>IF(N43=0,IF(E43=0,0,IF(E43&gt;0,1,-1)),IF(E43=0,IF(N43&gt;0,-1,1),IF(E43/N43&lt;0,IF(N43&lt;E43,-(E43/N43-1),E43/N43-1),IF(E43&gt;0,E43/N43-1,-(E43/N43-1)))))</f>
        <v>0</v>
      </c>
      <c r="I43" s="362"/>
      <c r="J43" s="240">
        <f>DVA!F41</f>
        <v>0</v>
      </c>
      <c r="K43" s="337" t="e">
        <f>J43/$J$35</f>
        <v>#DIV/0!</v>
      </c>
      <c r="L43" s="337">
        <f t="shared" si="6"/>
        <v>0</v>
      </c>
      <c r="M43" s="362"/>
      <c r="N43" s="240">
        <f>DVA!G41</f>
        <v>0</v>
      </c>
      <c r="O43" s="337" t="e">
        <f>N43/$N$35</f>
        <v>#DIV/0!</v>
      </c>
      <c r="P43" s="172">
        <v>1</v>
      </c>
      <c r="Q43" s="7"/>
    </row>
    <row r="44" spans="1:17">
      <c r="A44" s="7"/>
      <c r="B44" s="7"/>
      <c r="C44" s="7"/>
      <c r="D44" s="356" t="s">
        <v>212</v>
      </c>
      <c r="E44" s="240">
        <f>DVA!E42</f>
        <v>0</v>
      </c>
      <c r="F44" s="337" t="e">
        <f>E44/$E$35</f>
        <v>#DIV/0!</v>
      </c>
      <c r="G44" s="172">
        <f>IF(J44=0,IF(E44=0,0,IF(E44&gt;0,1,-1)),IF(E44=0,IF(J44&gt;0,-1,1),IF(E44*J44&lt;0,IF(J44&lt;E44,-(E44/J44-1),E44/J44-1),IF(E44&gt;0,E44/J44-1,-(E44/J44-1)))))</f>
        <v>0</v>
      </c>
      <c r="H44" s="172">
        <f>IF(N44=0,IF(E44=0,0,IF(E44&gt;0,1,-1)),IF(E44=0,IF(N44&gt;0,-1,1),IF(E44/N44&lt;0,IF(N44&lt;E44,-(E44/N44-1),E44/N44-1),IF(E44&gt;0,E44/N44-1,-(E44/N44-1)))))</f>
        <v>0</v>
      </c>
      <c r="I44" s="362"/>
      <c r="J44" s="240">
        <f>DVA!F42</f>
        <v>0</v>
      </c>
      <c r="K44" s="337" t="e">
        <f>J44/$J$35</f>
        <v>#DIV/0!</v>
      </c>
      <c r="L44" s="337">
        <f t="shared" si="6"/>
        <v>0</v>
      </c>
      <c r="M44" s="362"/>
      <c r="N44" s="240">
        <f>DVA!G42</f>
        <v>0</v>
      </c>
      <c r="O44" s="337" t="e">
        <f>N44/$N$35</f>
        <v>#DIV/0!</v>
      </c>
      <c r="P44" s="172">
        <v>1</v>
      </c>
      <c r="Q44" s="7"/>
    </row>
    <row r="45" spans="1:17">
      <c r="A45" s="7"/>
      <c r="B45" s="7"/>
      <c r="C45" s="7"/>
      <c r="D45" s="357" t="s">
        <v>213</v>
      </c>
      <c r="E45" s="240">
        <f>DVA!E43</f>
        <v>0</v>
      </c>
      <c r="F45" s="337" t="e">
        <f>E45/$E$35</f>
        <v>#DIV/0!</v>
      </c>
      <c r="G45" s="172">
        <f>IF(J45=0,IF(E45=0,0,IF(E45&gt;0,1,-1)),IF(E45=0,IF(J45&gt;0,-1,1),IF(E45*J45&lt;0,IF(J45&lt;E45,-(E45/J45-1),E45/J45-1),IF(E45&gt;0,E45/J45-1,-(E45/J45-1)))))</f>
        <v>0</v>
      </c>
      <c r="H45" s="172">
        <f>IF(N45=0,IF(E45=0,0,IF(E45&gt;0,1,-1)),IF(E45=0,IF(N45&gt;0,-1,1),IF(E45/N45&lt;0,IF(N45&lt;E45,-(E45/N45-1),E45/N45-1),IF(E45&gt;0,E45/N45-1,-(E45/N45-1)))))</f>
        <v>0</v>
      </c>
      <c r="I45" s="362"/>
      <c r="J45" s="240">
        <f>DVA!F43</f>
        <v>0</v>
      </c>
      <c r="K45" s="337" t="e">
        <f>J45/$J$35</f>
        <v>#DIV/0!</v>
      </c>
      <c r="L45" s="337">
        <f t="shared" si="6"/>
        <v>0</v>
      </c>
      <c r="M45" s="362"/>
      <c r="N45" s="240">
        <f>DVA!G43</f>
        <v>0</v>
      </c>
      <c r="O45" s="337" t="e">
        <f>N45/$N$35</f>
        <v>#DIV/0!</v>
      </c>
      <c r="P45" s="172">
        <v>1</v>
      </c>
      <c r="Q45" s="7"/>
    </row>
    <row r="46" spans="1:17">
      <c r="A46" s="7"/>
      <c r="B46" s="7"/>
      <c r="C46" s="7"/>
      <c r="D46" s="7"/>
      <c r="E46" s="289"/>
      <c r="F46" s="28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>
      <c r="A47" s="7"/>
      <c r="B47" s="7"/>
      <c r="C47" s="725" t="s">
        <v>206</v>
      </c>
      <c r="D47" s="726"/>
      <c r="E47" s="333">
        <f>DVA!E45</f>
        <v>0</v>
      </c>
      <c r="F47" s="336" t="e">
        <f>E47/$E$35</f>
        <v>#DIV/0!</v>
      </c>
      <c r="G47" s="82">
        <f>IF(J47=0,IF(E47=0,0,IF(E47&gt;0,1,-1)),IF(E47=0,IF(J47&gt;0,-1,1),IF(E47*J47&lt;0,IF(J47&lt;E47,-(E47/J47-1),E47/J47-1),IF(E47&gt;0,E47/J47-1,-(E47/J47-1)))))</f>
        <v>0</v>
      </c>
      <c r="H47" s="82">
        <f>IF(N47=0,IF(E47=0,0,IF(E47&gt;0,1,-1)),IF(E47=0,IF(N47&gt;0,-1,1),IF(E47/N47&lt;0,IF(N47&lt;E47,-(E47/N47-1),E47/N47-1),IF(E47&gt;0,E47/N47-1,-(E47/N47-1)))))</f>
        <v>0</v>
      </c>
      <c r="I47" s="266"/>
      <c r="J47" s="333">
        <f>DVA!F45</f>
        <v>0</v>
      </c>
      <c r="K47" s="336" t="e">
        <f>J47/$J$35</f>
        <v>#DIV/0!</v>
      </c>
      <c r="L47" s="336">
        <f t="shared" si="6"/>
        <v>0</v>
      </c>
      <c r="M47" s="266"/>
      <c r="N47" s="333">
        <f>DVA!G45</f>
        <v>0</v>
      </c>
      <c r="O47" s="336" t="e">
        <f>N47/$N$35</f>
        <v>#DIV/0!</v>
      </c>
      <c r="P47" s="82">
        <v>1</v>
      </c>
      <c r="Q47" s="7"/>
    </row>
    <row r="48" spans="1:17">
      <c r="A48" s="7"/>
      <c r="B48" s="7"/>
      <c r="C48" s="7"/>
      <c r="D48" s="355" t="s">
        <v>214</v>
      </c>
      <c r="E48" s="240">
        <f>DVA!E46</f>
        <v>0</v>
      </c>
      <c r="F48" s="337" t="e">
        <f>E48/$E$35</f>
        <v>#DIV/0!</v>
      </c>
      <c r="G48" s="172">
        <f>IF(J48=0,IF(E48=0,0,IF(E48&gt;0,1,-1)),IF(E48=0,IF(J48&gt;0,-1,1),IF(E48*J48&lt;0,IF(J48&lt;E48,-(E48/J48-1),E48/J48-1),IF(E48&gt;0,E48/J48-1,-(E48/J48-1)))))</f>
        <v>0</v>
      </c>
      <c r="H48" s="172">
        <f>IF(N48=0,IF(E48=0,0,IF(E48&gt;0,1,-1)),IF(E48=0,IF(N48&gt;0,-1,1),IF(E48/N48&lt;0,IF(N48&lt;E48,-(E48/N48-1),E48/N48-1),IF(E48&gt;0,E48/N48-1,-(E48/N48-1)))))</f>
        <v>0</v>
      </c>
      <c r="I48" s="362"/>
      <c r="J48" s="240">
        <f>DVA!F46</f>
        <v>0</v>
      </c>
      <c r="K48" s="337" t="e">
        <f>J48/$J$35</f>
        <v>#DIV/0!</v>
      </c>
      <c r="L48" s="337">
        <f t="shared" si="6"/>
        <v>0</v>
      </c>
      <c r="M48" s="362"/>
      <c r="N48" s="240">
        <f>DVA!G46</f>
        <v>0</v>
      </c>
      <c r="O48" s="337" t="e">
        <f>N48/$N$35</f>
        <v>#DIV/0!</v>
      </c>
      <c r="P48" s="172">
        <v>1</v>
      </c>
      <c r="Q48" s="7"/>
    </row>
    <row r="49" spans="1:17">
      <c r="A49" s="7"/>
      <c r="B49" s="7"/>
      <c r="C49" s="7"/>
      <c r="D49" s="356" t="s">
        <v>215</v>
      </c>
      <c r="E49" s="240">
        <f>DVA!E47</f>
        <v>0</v>
      </c>
      <c r="F49" s="337" t="e">
        <f>E49/$E$35</f>
        <v>#DIV/0!</v>
      </c>
      <c r="G49" s="172">
        <f>IF(J49=0,IF(E49=0,0,IF(E49&gt;0,1,-1)),IF(E49=0,IF(J49&gt;0,-1,1),IF(E49*J49&lt;0,IF(J49&lt;E49,-(E49/J49-1),E49/J49-1),IF(E49&gt;0,E49/J49-1,-(E49/J49-1)))))</f>
        <v>0</v>
      </c>
      <c r="H49" s="172">
        <f>IF(N49=0,IF(E49=0,0,IF(E49&gt;0,1,-1)),IF(E49=0,IF(N49&gt;0,-1,1),IF(E49/N49&lt;0,IF(N49&lt;E49,-(E49/N49-1),E49/N49-1),IF(E49&gt;0,E49/N49-1,-(E49/N49-1)))))</f>
        <v>0</v>
      </c>
      <c r="I49" s="362"/>
      <c r="J49" s="240">
        <f>DVA!F47</f>
        <v>0</v>
      </c>
      <c r="K49" s="337" t="e">
        <f>J49/$J$35</f>
        <v>#DIV/0!</v>
      </c>
      <c r="L49" s="337">
        <f t="shared" si="6"/>
        <v>0</v>
      </c>
      <c r="M49" s="362"/>
      <c r="N49" s="240">
        <f>DVA!G47</f>
        <v>0</v>
      </c>
      <c r="O49" s="337" t="e">
        <f>N49/$N$35</f>
        <v>#DIV/0!</v>
      </c>
      <c r="P49" s="172">
        <v>1</v>
      </c>
      <c r="Q49" s="7"/>
    </row>
    <row r="50" spans="1:17">
      <c r="A50" s="7"/>
      <c r="B50" s="7"/>
      <c r="C50" s="7"/>
      <c r="D50" s="357" t="s">
        <v>41</v>
      </c>
      <c r="E50" s="363">
        <f>DVA!E48</f>
        <v>0</v>
      </c>
      <c r="F50" s="337" t="e">
        <f>E50/$E$35</f>
        <v>#DIV/0!</v>
      </c>
      <c r="G50" s="172">
        <f>IF(J50=0,IF(E50=0,0,IF(E50&gt;0,1,-1)),IF(E50=0,IF(J50&gt;0,-1,1),IF(E50*J50&lt;0,IF(J50&lt;E50,-(E50/J50-1),E50/J50-1),IF(E50&gt;0,E50/J50-1,-(E50/J50-1)))))</f>
        <v>0</v>
      </c>
      <c r="H50" s="172">
        <f>IF(N50=0,IF(E50=0,0,IF(E50&gt;0,1,-1)),IF(E50=0,IF(N50&gt;0,-1,1),IF(E50/N50&lt;0,IF(N50&lt;E50,-(E50/N50-1),E50/N50-1),IF(E50&gt;0,E50/N50-1,-(E50/N50-1)))))</f>
        <v>0</v>
      </c>
      <c r="I50" s="364"/>
      <c r="J50" s="363">
        <f>DVA!F48</f>
        <v>0</v>
      </c>
      <c r="K50" s="337" t="e">
        <f>J50/$J$35</f>
        <v>#DIV/0!</v>
      </c>
      <c r="L50" s="337">
        <f t="shared" si="6"/>
        <v>0</v>
      </c>
      <c r="M50" s="364"/>
      <c r="N50" s="363">
        <f>DVA!G48</f>
        <v>0</v>
      </c>
      <c r="O50" s="337" t="e">
        <f>N50/$N$35</f>
        <v>#DIV/0!</v>
      </c>
      <c r="P50" s="172">
        <v>1</v>
      </c>
      <c r="Q50" s="7"/>
    </row>
    <row r="51" spans="1:17">
      <c r="A51" s="7"/>
      <c r="B51" s="7"/>
      <c r="C51" s="7"/>
      <c r="D51" s="7"/>
      <c r="E51" s="289"/>
      <c r="F51" s="28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>
      <c r="A52" s="7"/>
      <c r="B52" s="7"/>
      <c r="C52" s="725" t="s">
        <v>207</v>
      </c>
      <c r="D52" s="726"/>
      <c r="E52" s="333">
        <f>DVA!E50</f>
        <v>0</v>
      </c>
      <c r="F52" s="336" t="e">
        <f t="shared" ref="F52:F57" si="7">E52/$E$35</f>
        <v>#DIV/0!</v>
      </c>
      <c r="G52" s="82">
        <f t="shared" ref="G52:G57" si="8">IF(J52=0,IF(E52=0,0,IF(E52&gt;0,1,-1)),IF(E52=0,IF(J52&gt;0,-1,1),IF(E52*J52&lt;0,IF(J52&lt;E52,-(E52/J52-1),E52/J52-1),IF(E52&gt;0,E52/J52-1,-(E52/J52-1)))))</f>
        <v>0</v>
      </c>
      <c r="H52" s="82">
        <f t="shared" ref="H52:H57" si="9">IF(N52=0,IF(E52=0,0,IF(E52&gt;0,1,-1)),IF(E52=0,IF(N52&gt;0,-1,1),IF(E52/N52&lt;0,IF(N52&lt;E52,-(E52/N52-1),E52/N52-1),IF(E52&gt;0,E52/N52-1,-(E52/N52-1)))))</f>
        <v>0</v>
      </c>
      <c r="I52" s="266"/>
      <c r="J52" s="333">
        <f>DVA!F50</f>
        <v>0</v>
      </c>
      <c r="K52" s="336" t="e">
        <f t="shared" ref="K52:K57" si="10">J52/$J$35</f>
        <v>#DIV/0!</v>
      </c>
      <c r="L52" s="336">
        <f t="shared" si="6"/>
        <v>0</v>
      </c>
      <c r="M52" s="266"/>
      <c r="N52" s="333">
        <f>DVA!G50</f>
        <v>0</v>
      </c>
      <c r="O52" s="336" t="e">
        <f t="shared" ref="O52:O57" si="11">N52/$N$35</f>
        <v>#DIV/0!</v>
      </c>
      <c r="P52" s="82">
        <v>1</v>
      </c>
      <c r="Q52" s="7"/>
    </row>
    <row r="53" spans="1:17">
      <c r="A53" s="7"/>
      <c r="B53" s="7"/>
      <c r="C53" s="7"/>
      <c r="D53" s="355" t="s">
        <v>216</v>
      </c>
      <c r="E53" s="240">
        <f>DVA!E51</f>
        <v>0</v>
      </c>
      <c r="F53" s="337" t="e">
        <f t="shared" si="7"/>
        <v>#DIV/0!</v>
      </c>
      <c r="G53" s="172">
        <f t="shared" si="8"/>
        <v>0</v>
      </c>
      <c r="H53" s="172">
        <f t="shared" si="9"/>
        <v>0</v>
      </c>
      <c r="I53" s="362"/>
      <c r="J53" s="240">
        <f>DVA!F51</f>
        <v>0</v>
      </c>
      <c r="K53" s="337" t="e">
        <f t="shared" si="10"/>
        <v>#DIV/0!</v>
      </c>
      <c r="L53" s="337">
        <f t="shared" si="6"/>
        <v>0</v>
      </c>
      <c r="M53" s="362"/>
      <c r="N53" s="240">
        <f>DVA!G51</f>
        <v>0</v>
      </c>
      <c r="O53" s="337" t="e">
        <f t="shared" si="11"/>
        <v>#DIV/0!</v>
      </c>
      <c r="P53" s="172">
        <v>1</v>
      </c>
      <c r="Q53" s="7"/>
    </row>
    <row r="54" spans="1:17">
      <c r="A54" s="7"/>
      <c r="B54" s="7"/>
      <c r="C54" s="7"/>
      <c r="D54" s="356" t="s">
        <v>217</v>
      </c>
      <c r="E54" s="240">
        <f>DVA!E52</f>
        <v>0</v>
      </c>
      <c r="F54" s="337" t="e">
        <f t="shared" si="7"/>
        <v>#DIV/0!</v>
      </c>
      <c r="G54" s="172">
        <f t="shared" si="8"/>
        <v>0</v>
      </c>
      <c r="H54" s="172">
        <f t="shared" si="9"/>
        <v>0</v>
      </c>
      <c r="I54" s="362"/>
      <c r="J54" s="240">
        <f>DVA!F52</f>
        <v>0</v>
      </c>
      <c r="K54" s="337" t="e">
        <f t="shared" si="10"/>
        <v>#DIV/0!</v>
      </c>
      <c r="L54" s="337">
        <f t="shared" si="6"/>
        <v>0</v>
      </c>
      <c r="M54" s="362"/>
      <c r="N54" s="240">
        <f>DVA!G52</f>
        <v>0</v>
      </c>
      <c r="O54" s="337" t="e">
        <f t="shared" si="11"/>
        <v>#DIV/0!</v>
      </c>
      <c r="P54" s="172">
        <v>1</v>
      </c>
      <c r="Q54" s="7"/>
    </row>
    <row r="55" spans="1:17">
      <c r="A55" s="7"/>
      <c r="B55" s="7"/>
      <c r="C55" s="7"/>
      <c r="D55" s="356" t="s">
        <v>218</v>
      </c>
      <c r="E55" s="240">
        <f>DVA!E53</f>
        <v>0</v>
      </c>
      <c r="F55" s="337" t="e">
        <f t="shared" si="7"/>
        <v>#DIV/0!</v>
      </c>
      <c r="G55" s="172">
        <f t="shared" si="8"/>
        <v>0</v>
      </c>
      <c r="H55" s="172">
        <f t="shared" si="9"/>
        <v>0</v>
      </c>
      <c r="I55" s="362"/>
      <c r="J55" s="240">
        <f>DVA!F53</f>
        <v>0</v>
      </c>
      <c r="K55" s="337" t="e">
        <f t="shared" si="10"/>
        <v>#DIV/0!</v>
      </c>
      <c r="L55" s="337">
        <f t="shared" si="6"/>
        <v>0</v>
      </c>
      <c r="M55" s="362"/>
      <c r="N55" s="240">
        <f>DVA!G53</f>
        <v>0</v>
      </c>
      <c r="O55" s="337" t="e">
        <f t="shared" si="11"/>
        <v>#DIV/0!</v>
      </c>
      <c r="P55" s="172">
        <v>1</v>
      </c>
      <c r="Q55" s="7"/>
    </row>
    <row r="56" spans="1:17">
      <c r="A56" s="7"/>
      <c r="B56" s="7"/>
      <c r="C56" s="7"/>
      <c r="D56" s="358" t="s">
        <v>317</v>
      </c>
      <c r="E56" s="240">
        <f>DVA!E54</f>
        <v>0</v>
      </c>
      <c r="F56" s="337" t="e">
        <f t="shared" si="7"/>
        <v>#DIV/0!</v>
      </c>
      <c r="G56" s="172">
        <f t="shared" si="8"/>
        <v>0</v>
      </c>
      <c r="H56" s="172">
        <f t="shared" si="9"/>
        <v>0</v>
      </c>
      <c r="I56" s="362"/>
      <c r="J56" s="240">
        <f>DVA!F54</f>
        <v>0</v>
      </c>
      <c r="K56" s="337" t="e">
        <f t="shared" si="10"/>
        <v>#DIV/0!</v>
      </c>
      <c r="L56" s="337">
        <f t="shared" si="6"/>
        <v>0</v>
      </c>
      <c r="M56" s="362"/>
      <c r="N56" s="240">
        <f>DVA!G54</f>
        <v>0</v>
      </c>
      <c r="O56" s="337" t="e">
        <f t="shared" si="11"/>
        <v>#DIV/0!</v>
      </c>
      <c r="P56" s="172">
        <v>1</v>
      </c>
      <c r="Q56" s="7"/>
    </row>
    <row r="57" spans="1:17">
      <c r="A57" s="7"/>
      <c r="B57" s="7"/>
      <c r="C57" s="7"/>
      <c r="D57" s="357" t="s">
        <v>41</v>
      </c>
      <c r="E57" s="363">
        <f>DVA!E55</f>
        <v>0</v>
      </c>
      <c r="F57" s="337" t="e">
        <f t="shared" si="7"/>
        <v>#DIV/0!</v>
      </c>
      <c r="G57" s="172">
        <f t="shared" si="8"/>
        <v>0</v>
      </c>
      <c r="H57" s="172">
        <f t="shared" si="9"/>
        <v>0</v>
      </c>
      <c r="I57" s="364"/>
      <c r="J57" s="363">
        <f>DVA!F55</f>
        <v>0</v>
      </c>
      <c r="K57" s="337" t="e">
        <f t="shared" si="10"/>
        <v>#DIV/0!</v>
      </c>
      <c r="L57" s="337">
        <f t="shared" si="6"/>
        <v>0</v>
      </c>
      <c r="M57" s="364"/>
      <c r="N57" s="363">
        <f>DVA!G55</f>
        <v>0</v>
      </c>
      <c r="O57" s="337" t="e">
        <f t="shared" si="11"/>
        <v>#DIV/0!</v>
      </c>
      <c r="P57" s="172">
        <v>1</v>
      </c>
      <c r="Q57" s="7"/>
    </row>
    <row r="58" spans="1:17">
      <c r="A58" s="7"/>
      <c r="B58" s="7"/>
      <c r="C58" s="7"/>
      <c r="D58" s="7"/>
      <c r="E58" s="289"/>
      <c r="F58" s="289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12.75" customHeight="1">
      <c r="A59" s="7"/>
      <c r="B59" s="7"/>
      <c r="C59" s="656" t="s">
        <v>43</v>
      </c>
      <c r="D59" s="699"/>
      <c r="E59" s="541"/>
      <c r="F59" s="76"/>
      <c r="G59" s="83"/>
      <c r="H59" s="54"/>
      <c r="I59" s="76"/>
      <c r="J59" s="83"/>
      <c r="K59" s="41"/>
      <c r="L59" s="54"/>
      <c r="M59" s="76"/>
      <c r="N59" s="83"/>
      <c r="O59" s="41"/>
      <c r="P59" s="35"/>
      <c r="Q59" s="7"/>
    </row>
    <row r="60" spans="1:17" ht="12.75" customHeight="1">
      <c r="A60" s="7"/>
      <c r="B60" s="7"/>
      <c r="C60" s="515" t="s">
        <v>44</v>
      </c>
      <c r="D60" s="537" t="s">
        <v>231</v>
      </c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  <c r="P60" s="538"/>
      <c r="Q60" s="7"/>
    </row>
    <row r="61" spans="1:17" ht="12.75" customHeight="1">
      <c r="A61" s="7"/>
      <c r="B61" s="7"/>
      <c r="C61" s="516" t="s">
        <v>45</v>
      </c>
      <c r="D61" s="539" t="s">
        <v>55</v>
      </c>
      <c r="E61" s="539"/>
      <c r="F61" s="539"/>
      <c r="G61" s="539"/>
      <c r="H61" s="539"/>
      <c r="I61" s="539"/>
      <c r="J61" s="539"/>
      <c r="K61" s="539"/>
      <c r="L61" s="539"/>
      <c r="M61" s="539"/>
      <c r="N61" s="539"/>
      <c r="O61" s="539"/>
      <c r="P61" s="540"/>
      <c r="Q61" s="7"/>
    </row>
    <row r="62" spans="1:17">
      <c r="A62" s="7"/>
      <c r="B62" s="7"/>
      <c r="C62" s="7"/>
      <c r="D62" s="7"/>
      <c r="E62" s="289"/>
      <c r="F62" s="28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12.75" customHeight="1">
      <c r="A63" s="7"/>
      <c r="B63" s="7"/>
      <c r="C63" s="650" t="s">
        <v>179</v>
      </c>
      <c r="D63" s="652"/>
      <c r="E63" s="328"/>
      <c r="F63" s="29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>
      <c r="A64" s="7"/>
      <c r="B64" s="7"/>
      <c r="C64" s="653" t="s">
        <v>224</v>
      </c>
      <c r="D64" s="654"/>
      <c r="E64" s="654"/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5"/>
      <c r="Q64" s="7"/>
    </row>
    <row r="65" spans="1:17">
      <c r="A65" s="7"/>
      <c r="B65" s="683" t="str">
        <f>Menu!D31</f>
        <v>Copyright© 2017 Prof. Alexandre Alcantara - Todos os direitos reservados - Versão 1.0</v>
      </c>
      <c r="C65" s="683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7"/>
    </row>
    <row r="66" spans="1:17" ht="0" hidden="1" customHeight="1">
      <c r="A66" s="7"/>
      <c r="B66" s="7"/>
      <c r="C66" s="7"/>
      <c r="D66" s="289"/>
      <c r="E66" s="7"/>
      <c r="F66" s="7"/>
      <c r="G66" s="7"/>
      <c r="H66" s="7"/>
      <c r="J66" s="7"/>
      <c r="K66" s="7"/>
      <c r="L66" s="7"/>
      <c r="N66" s="7"/>
      <c r="O66" s="7"/>
      <c r="P66" s="7"/>
      <c r="Q66" s="7"/>
    </row>
  </sheetData>
  <sheetProtection algorithmName="SHA-512" hashValue="oCbBuvkoDlSl0ynwv7NzOqsg9LVDE5oBI1f57N+e6U2Us+2nptp8P+hyuv8rx7WwdpsnvuvsB/LuFMJj/34wDA==" saltValue="44niW8ozhZ7eR0lkwua2VA==" spinCount="100000" sheet="1" objects="1" scenarios="1"/>
  <mergeCells count="34">
    <mergeCell ref="C52:D52"/>
    <mergeCell ref="C30:D30"/>
    <mergeCell ref="C31:D31"/>
    <mergeCell ref="B33:D33"/>
    <mergeCell ref="B35:D35"/>
    <mergeCell ref="C42:D42"/>
    <mergeCell ref="C37:D37"/>
    <mergeCell ref="C13:D13"/>
    <mergeCell ref="B15:D15"/>
    <mergeCell ref="B28:D28"/>
    <mergeCell ref="C29:D29"/>
    <mergeCell ref="C47:D47"/>
    <mergeCell ref="A1:C1"/>
    <mergeCell ref="B4:P4"/>
    <mergeCell ref="E6:H6"/>
    <mergeCell ref="J6:L6"/>
    <mergeCell ref="N6:P6"/>
    <mergeCell ref="B2:P2"/>
    <mergeCell ref="B65:P65"/>
    <mergeCell ref="B9:D9"/>
    <mergeCell ref="C10:D10"/>
    <mergeCell ref="C11:D11"/>
    <mergeCell ref="C12:D12"/>
    <mergeCell ref="B26:D26"/>
    <mergeCell ref="C20:D20"/>
    <mergeCell ref="B22:D22"/>
    <mergeCell ref="C16:D16"/>
    <mergeCell ref="C17:D17"/>
    <mergeCell ref="C18:D18"/>
    <mergeCell ref="C19:D19"/>
    <mergeCell ref="B24:D24"/>
    <mergeCell ref="C59:D59"/>
    <mergeCell ref="C63:D63"/>
    <mergeCell ref="C64:P64"/>
  </mergeCells>
  <hyperlinks>
    <hyperlink ref="A1" location="Menu!A1" display="Menu" xr:uid="{00000000-0004-0000-0D00-000000000000}"/>
    <hyperlink ref="A1:C1" location="Menu!A1" display="Menu" xr:uid="{00000000-0004-0000-0D00-000001000000}"/>
    <hyperlink ref="P1" location="Menu!A1" display="Menu" xr:uid="{00000000-0004-0000-0D00-000002000000}"/>
    <hyperlink ref="P1:Q1" location="Menu!A1" display="Menu" xr:uid="{00000000-0004-0000-0D00-000003000000}"/>
  </hyperlinks>
  <printOptions horizontalCentered="1"/>
  <pageMargins left="0.51181102362204722" right="0.51181102362204722" top="0.51181102362204722" bottom="0.43307086614173229" header="0.31496062992125984" footer="0.27559055118110237"/>
  <pageSetup paperSize="9" scale="60" orientation="landscape" horizontalDpi="300" verticalDpi="300" r:id="rId1"/>
  <headerFooter>
    <oddHeader>&amp;LAnálise das Demonstrações Contábeis&amp;RPlanilha ADC Acadêmica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/>
  <dimension ref="A1:I58"/>
  <sheetViews>
    <sheetView showGridLines="0" showRowColHeaders="0" zoomScaleNormal="100" zoomScaleSheetLayoutView="131" workbookViewId="0">
      <pane ySplit="7" topLeftCell="A8" activePane="bottomLeft" state="frozen"/>
      <selection pane="bottomLeft" activeCell="G1" sqref="G1"/>
    </sheetView>
  </sheetViews>
  <sheetFormatPr defaultColWidth="0" defaultRowHeight="12.75" customHeight="1" zeroHeight="1"/>
  <cols>
    <col min="1" max="1" width="3.7109375" style="91" customWidth="1"/>
    <col min="2" max="2" width="2" style="4" customWidth="1"/>
    <col min="3" max="3" width="35.7109375" style="4" customWidth="1"/>
    <col min="4" max="4" width="13.42578125" style="4" hidden="1" customWidth="1"/>
    <col min="5" max="7" width="13.5703125" style="4" customWidth="1"/>
    <col min="8" max="8" width="1.85546875" style="4" customWidth="1"/>
    <col min="9" max="9" width="2.42578125" style="91" customWidth="1"/>
    <col min="10" max="16384" width="9.140625" style="91" hidden="1"/>
  </cols>
  <sheetData>
    <row r="1" spans="1:9" ht="15.75">
      <c r="A1" s="746"/>
      <c r="B1" s="747"/>
      <c r="C1" s="747"/>
      <c r="D1" s="747"/>
      <c r="E1" s="747"/>
      <c r="F1" s="748"/>
      <c r="G1" s="542" t="s">
        <v>11</v>
      </c>
      <c r="H1" s="173"/>
      <c r="I1" s="87"/>
    </row>
    <row r="2" spans="1:9" ht="15.75" customHeight="1">
      <c r="A2" s="754" t="s">
        <v>2</v>
      </c>
      <c r="B2" s="754"/>
      <c r="C2" s="754"/>
      <c r="D2" s="754"/>
      <c r="E2" s="754"/>
      <c r="F2" s="754"/>
      <c r="G2" s="754"/>
      <c r="H2" s="754"/>
      <c r="I2" s="7"/>
    </row>
    <row r="3" spans="1:9">
      <c r="A3" s="223"/>
      <c r="B3" s="223"/>
      <c r="E3" s="246"/>
      <c r="F3" s="246"/>
      <c r="G3" s="246"/>
      <c r="H3" s="246"/>
    </row>
    <row r="4" spans="1:9" ht="15.75" customHeight="1">
      <c r="A4" s="753" t="str">
        <f>Empresa!E8</f>
        <v>LOJAS RENNER</v>
      </c>
      <c r="B4" s="753"/>
      <c r="C4" s="753"/>
      <c r="D4" s="753"/>
      <c r="E4" s="753"/>
      <c r="F4" s="753"/>
      <c r="G4" s="753"/>
      <c r="H4" s="753"/>
      <c r="I4" s="87"/>
    </row>
    <row r="5" spans="1:9" ht="0" hidden="1" customHeight="1">
      <c r="A5" s="7"/>
      <c r="B5" s="8"/>
      <c r="C5" s="8"/>
      <c r="D5" s="8"/>
      <c r="E5" s="8"/>
      <c r="F5" s="8"/>
      <c r="G5" s="8"/>
      <c r="H5" s="179"/>
      <c r="I5" s="7"/>
    </row>
    <row r="6" spans="1:9">
      <c r="A6" s="223"/>
      <c r="B6" s="223"/>
      <c r="E6" s="246"/>
      <c r="F6" s="246"/>
      <c r="G6" s="246"/>
      <c r="H6" s="246"/>
    </row>
    <row r="7" spans="1:9" ht="15.75">
      <c r="A7" s="7"/>
      <c r="B7" s="9" t="s">
        <v>21</v>
      </c>
      <c r="C7" s="10"/>
      <c r="D7" s="22"/>
      <c r="E7" s="451">
        <f>Empresa!E9</f>
        <v>44196</v>
      </c>
      <c r="F7" s="451">
        <f>Empresa!E10</f>
        <v>43830</v>
      </c>
      <c r="G7" s="451">
        <f>Empresa!E11</f>
        <v>43465</v>
      </c>
      <c r="H7" s="174"/>
      <c r="I7" s="8"/>
    </row>
    <row r="8" spans="1:9" ht="4.5" customHeight="1">
      <c r="A8" s="7"/>
      <c r="B8" s="13"/>
      <c r="C8" s="14"/>
      <c r="D8" s="11"/>
      <c r="E8" s="16"/>
      <c r="F8" s="16"/>
      <c r="G8" s="16"/>
      <c r="H8" s="175"/>
      <c r="I8" s="8"/>
    </row>
    <row r="9" spans="1:9">
      <c r="A9" s="7"/>
      <c r="B9" s="130" t="s">
        <v>24</v>
      </c>
      <c r="C9" s="128"/>
      <c r="D9" s="129">
        <v>0</v>
      </c>
      <c r="E9" s="543">
        <f>E12+E18</f>
        <v>8896766</v>
      </c>
      <c r="F9" s="543">
        <f>F12+F18</f>
        <v>6656209</v>
      </c>
      <c r="G9" s="543">
        <f>G12+G18</f>
        <v>5930335</v>
      </c>
      <c r="H9" s="176"/>
      <c r="I9" s="8"/>
    </row>
    <row r="10" spans="1:9">
      <c r="A10" s="7"/>
      <c r="B10" s="85" t="s">
        <v>105</v>
      </c>
      <c r="C10" s="7"/>
      <c r="D10" s="11"/>
      <c r="E10" s="544"/>
      <c r="F10" s="544"/>
      <c r="G10" s="544"/>
      <c r="H10" s="177"/>
      <c r="I10" s="8"/>
    </row>
    <row r="11" spans="1:9">
      <c r="A11" s="7"/>
      <c r="B11" s="86"/>
      <c r="C11" s="18" t="s">
        <v>88</v>
      </c>
      <c r="D11" s="11"/>
      <c r="E11" s="526">
        <f>BP!G13</f>
        <v>2672353</v>
      </c>
      <c r="F11" s="526">
        <f>BP!H13</f>
        <v>1372302</v>
      </c>
      <c r="G11" s="526">
        <f>BP!I13</f>
        <v>1384364</v>
      </c>
      <c r="H11" s="178"/>
      <c r="I11" s="8"/>
    </row>
    <row r="12" spans="1:9">
      <c r="A12" s="87"/>
      <c r="B12" s="88"/>
      <c r="C12" s="89" t="s">
        <v>104</v>
      </c>
      <c r="D12" s="5"/>
      <c r="E12" s="529">
        <f>E11</f>
        <v>2672353</v>
      </c>
      <c r="F12" s="529">
        <f>F11</f>
        <v>1372302</v>
      </c>
      <c r="G12" s="529">
        <f>G11</f>
        <v>1384364</v>
      </c>
      <c r="H12" s="176"/>
      <c r="I12" s="5"/>
    </row>
    <row r="13" spans="1:9" ht="4.5" customHeight="1">
      <c r="A13" s="7"/>
      <c r="B13" s="13"/>
      <c r="C13" s="14"/>
      <c r="D13" s="11"/>
      <c r="E13" s="16"/>
      <c r="F13" s="16"/>
      <c r="G13" s="16"/>
      <c r="H13" s="175"/>
      <c r="I13" s="8"/>
    </row>
    <row r="14" spans="1:9">
      <c r="A14" s="7"/>
      <c r="B14" s="90" t="s">
        <v>77</v>
      </c>
      <c r="C14" s="20"/>
      <c r="D14" s="11"/>
      <c r="E14" s="544"/>
      <c r="F14" s="544"/>
      <c r="G14" s="544"/>
      <c r="H14" s="177"/>
      <c r="I14" s="8"/>
    </row>
    <row r="15" spans="1:9">
      <c r="A15" s="7"/>
      <c r="B15" s="8"/>
      <c r="C15" s="18" t="s">
        <v>87</v>
      </c>
      <c r="D15" s="11">
        <v>0</v>
      </c>
      <c r="E15" s="526">
        <f>BP!G14</f>
        <v>3811668</v>
      </c>
      <c r="F15" s="526">
        <f>BP!H14</f>
        <v>3825961</v>
      </c>
      <c r="G15" s="526">
        <f>BP!I14</f>
        <v>3162670</v>
      </c>
      <c r="H15" s="178"/>
      <c r="I15" s="8"/>
    </row>
    <row r="16" spans="1:9">
      <c r="A16" s="7"/>
      <c r="B16" s="8"/>
      <c r="C16" s="18" t="s">
        <v>25</v>
      </c>
      <c r="D16" s="11"/>
      <c r="E16" s="526">
        <f>BP!G15</f>
        <v>1381662</v>
      </c>
      <c r="F16" s="526">
        <f>BP!H15</f>
        <v>1124506</v>
      </c>
      <c r="G16" s="526">
        <f>BP!I15</f>
        <v>1110305</v>
      </c>
      <c r="H16" s="178"/>
      <c r="I16" s="8"/>
    </row>
    <row r="17" spans="1:9">
      <c r="A17" s="7"/>
      <c r="B17" s="8"/>
      <c r="C17" s="20" t="s">
        <v>26</v>
      </c>
      <c r="D17" s="11"/>
      <c r="E17" s="526">
        <f>BP!G16</f>
        <v>1031083</v>
      </c>
      <c r="F17" s="526">
        <f>BP!H16</f>
        <v>333440</v>
      </c>
      <c r="G17" s="526">
        <f>BP!I16</f>
        <v>272996</v>
      </c>
      <c r="H17" s="178"/>
      <c r="I17" s="8"/>
    </row>
    <row r="18" spans="1:9">
      <c r="A18" s="7"/>
      <c r="B18" s="8"/>
      <c r="C18" s="89" t="s">
        <v>78</v>
      </c>
      <c r="D18" s="11"/>
      <c r="E18" s="529">
        <f>SUM(E15:E17)</f>
        <v>6224413</v>
      </c>
      <c r="F18" s="529">
        <f>SUM(F15:F17)</f>
        <v>5283907</v>
      </c>
      <c r="G18" s="529">
        <f>SUM(G15:G17)</f>
        <v>4545971</v>
      </c>
      <c r="H18" s="176"/>
      <c r="I18" s="8"/>
    </row>
    <row r="19" spans="1:9" ht="4.5" customHeight="1">
      <c r="A19" s="7"/>
      <c r="B19" s="13"/>
      <c r="C19" s="14"/>
      <c r="D19" s="11"/>
      <c r="E19" s="16"/>
      <c r="F19" s="16"/>
      <c r="G19" s="16"/>
      <c r="H19" s="175"/>
      <c r="I19" s="8"/>
    </row>
    <row r="20" spans="1:9">
      <c r="A20" s="7"/>
      <c r="B20" s="131" t="s">
        <v>29</v>
      </c>
      <c r="C20" s="132"/>
      <c r="D20" s="133">
        <v>0</v>
      </c>
      <c r="E20" s="543">
        <f>E23+E30</f>
        <v>5633411</v>
      </c>
      <c r="F20" s="543">
        <f>F23+F30</f>
        <v>4765317</v>
      </c>
      <c r="G20" s="543">
        <f>G23+G30</f>
        <v>4324355</v>
      </c>
      <c r="H20" s="176"/>
      <c r="I20" s="8"/>
    </row>
    <row r="21" spans="1:9">
      <c r="B21" s="85" t="s">
        <v>105</v>
      </c>
      <c r="C21" s="92"/>
      <c r="E21" s="16"/>
      <c r="F21" s="16"/>
      <c r="G21" s="16"/>
      <c r="H21" s="176"/>
      <c r="I21" s="4"/>
    </row>
    <row r="22" spans="1:9">
      <c r="B22" s="88"/>
      <c r="C22" s="18" t="s">
        <v>31</v>
      </c>
      <c r="E22" s="526">
        <f>BP!G38</f>
        <v>1418471</v>
      </c>
      <c r="F22" s="526">
        <f>BP!H38</f>
        <v>894018</v>
      </c>
      <c r="G22" s="526">
        <f>BP!I38</f>
        <v>1423835</v>
      </c>
      <c r="H22" s="178"/>
      <c r="I22" s="4"/>
    </row>
    <row r="23" spans="1:9">
      <c r="B23" s="88"/>
      <c r="C23" s="89" t="s">
        <v>104</v>
      </c>
      <c r="E23" s="529">
        <f>E22</f>
        <v>1418471</v>
      </c>
      <c r="F23" s="529">
        <f>F22</f>
        <v>894018</v>
      </c>
      <c r="G23" s="529">
        <f>G22</f>
        <v>1423835</v>
      </c>
      <c r="H23" s="176"/>
      <c r="I23" s="4"/>
    </row>
    <row r="24" spans="1:9" ht="4.5" customHeight="1">
      <c r="A24" s="7"/>
      <c r="B24" s="13"/>
      <c r="C24" s="14"/>
      <c r="D24" s="11"/>
      <c r="E24" s="16"/>
      <c r="F24" s="16"/>
      <c r="G24" s="16"/>
      <c r="H24" s="175"/>
      <c r="I24" s="8"/>
    </row>
    <row r="25" spans="1:9">
      <c r="B25" s="90" t="s">
        <v>77</v>
      </c>
      <c r="C25" s="92"/>
      <c r="E25" s="16"/>
      <c r="F25" s="16"/>
      <c r="G25" s="16"/>
      <c r="H25" s="176"/>
      <c r="I25" s="4"/>
    </row>
    <row r="26" spans="1:9">
      <c r="B26" s="88"/>
      <c r="C26" s="18" t="s">
        <v>30</v>
      </c>
      <c r="E26" s="526">
        <f>BP!G37</f>
        <v>1404852</v>
      </c>
      <c r="F26" s="526">
        <f>BP!H37</f>
        <v>1081785</v>
      </c>
      <c r="G26" s="526">
        <f>BP!I37</f>
        <v>1025824</v>
      </c>
      <c r="H26" s="178"/>
      <c r="I26" s="4"/>
    </row>
    <row r="27" spans="1:9">
      <c r="B27" s="88"/>
      <c r="C27" s="18" t="s">
        <v>32</v>
      </c>
      <c r="E27" s="526">
        <f>BP!G39</f>
        <v>0</v>
      </c>
      <c r="F27" s="526">
        <f>BP!H39</f>
        <v>636723</v>
      </c>
      <c r="G27" s="526">
        <f>BP!I39</f>
        <v>550016</v>
      </c>
      <c r="H27" s="178"/>
      <c r="I27" s="4"/>
    </row>
    <row r="28" spans="1:9">
      <c r="B28" s="88"/>
      <c r="C28" s="143" t="s">
        <v>33</v>
      </c>
      <c r="E28" s="526">
        <f>BP!G40</f>
        <v>0</v>
      </c>
      <c r="F28" s="526">
        <f>BP!H40</f>
        <v>67635</v>
      </c>
      <c r="G28" s="526">
        <f>BP!I40</f>
        <v>47783</v>
      </c>
      <c r="H28" s="178"/>
      <c r="I28" s="4"/>
    </row>
    <row r="29" spans="1:9">
      <c r="B29" s="88"/>
      <c r="C29" s="18" t="s">
        <v>90</v>
      </c>
      <c r="E29" s="526">
        <f>BP!G41</f>
        <v>2810088</v>
      </c>
      <c r="F29" s="526">
        <f>BP!H41</f>
        <v>2085156</v>
      </c>
      <c r="G29" s="526">
        <f>BP!I41</f>
        <v>1276897</v>
      </c>
      <c r="H29" s="178"/>
      <c r="I29" s="4"/>
    </row>
    <row r="30" spans="1:9" ht="12.75" customHeight="1">
      <c r="A30" s="7"/>
      <c r="B30" s="8"/>
      <c r="C30" s="89" t="s">
        <v>78</v>
      </c>
      <c r="D30" s="11"/>
      <c r="E30" s="529">
        <f>SUM(E26:E29)</f>
        <v>4214940</v>
      </c>
      <c r="F30" s="529">
        <f>SUM(F26:F29)</f>
        <v>3871299</v>
      </c>
      <c r="G30" s="529">
        <f>SUM(G26:G29)</f>
        <v>2900520</v>
      </c>
      <c r="H30" s="176"/>
      <c r="I30" s="7"/>
    </row>
    <row r="31" spans="1:9" ht="6.75" customHeight="1" thickBot="1">
      <c r="A31" s="7"/>
      <c r="B31" s="8"/>
      <c r="C31" s="8"/>
      <c r="D31" s="8"/>
      <c r="E31" s="8"/>
      <c r="F31" s="8"/>
      <c r="G31" s="8"/>
      <c r="H31" s="179"/>
      <c r="I31" s="7"/>
    </row>
    <row r="32" spans="1:9" ht="12.75" customHeight="1">
      <c r="A32" s="7"/>
      <c r="B32" s="93"/>
      <c r="C32" s="94"/>
      <c r="D32" s="95"/>
      <c r="E32" s="95"/>
      <c r="F32" s="95"/>
      <c r="G32" s="95"/>
      <c r="H32" s="181"/>
      <c r="I32" s="7"/>
    </row>
    <row r="33" spans="1:9" ht="12.75" customHeight="1">
      <c r="A33" s="7"/>
      <c r="B33" s="96"/>
      <c r="C33" s="97" t="s">
        <v>79</v>
      </c>
      <c r="E33" s="98">
        <f>E18</f>
        <v>6224413</v>
      </c>
      <c r="F33" s="98">
        <f>F18</f>
        <v>5283907</v>
      </c>
      <c r="G33" s="98">
        <f>G18</f>
        <v>4545971</v>
      </c>
      <c r="H33" s="182"/>
      <c r="I33" s="7"/>
    </row>
    <row r="34" spans="1:9" ht="12.75" customHeight="1">
      <c r="A34" s="7"/>
      <c r="B34" s="96"/>
      <c r="C34" s="97" t="s">
        <v>80</v>
      </c>
      <c r="E34" s="98">
        <f>E30</f>
        <v>4214940</v>
      </c>
      <c r="F34" s="98">
        <f>F30</f>
        <v>3871299</v>
      </c>
      <c r="G34" s="98">
        <f>G30</f>
        <v>2900520</v>
      </c>
      <c r="H34" s="182"/>
      <c r="I34" s="7"/>
    </row>
    <row r="35" spans="1:9" ht="12.75" customHeight="1" thickBot="1">
      <c r="A35" s="7"/>
      <c r="B35" s="96"/>
      <c r="C35" s="99" t="s">
        <v>81</v>
      </c>
      <c r="D35" s="100"/>
      <c r="E35" s="101">
        <f>E33-E34</f>
        <v>2009473</v>
      </c>
      <c r="F35" s="101">
        <f>F33-F34</f>
        <v>1412608</v>
      </c>
      <c r="G35" s="101">
        <f>G33-G34</f>
        <v>1645451</v>
      </c>
      <c r="H35" s="183"/>
      <c r="I35" s="7"/>
    </row>
    <row r="36" spans="1:9" ht="12.75" customHeight="1" thickTop="1">
      <c r="A36" s="7"/>
      <c r="B36" s="96"/>
      <c r="C36" s="97"/>
      <c r="E36" s="98"/>
      <c r="F36" s="98"/>
      <c r="G36" s="98"/>
      <c r="H36" s="182"/>
      <c r="I36" s="7"/>
    </row>
    <row r="37" spans="1:9" ht="12.75" customHeight="1">
      <c r="A37" s="7"/>
      <c r="B37" s="96"/>
      <c r="C37" s="97" t="s">
        <v>98</v>
      </c>
      <c r="E37" s="98">
        <f>E12</f>
        <v>2672353</v>
      </c>
      <c r="F37" s="98">
        <f>F12</f>
        <v>1372302</v>
      </c>
      <c r="G37" s="98">
        <f>G12</f>
        <v>1384364</v>
      </c>
      <c r="H37" s="182"/>
      <c r="I37" s="7"/>
    </row>
    <row r="38" spans="1:9" ht="12.75" customHeight="1">
      <c r="A38" s="7"/>
      <c r="B38" s="96"/>
      <c r="C38" s="97" t="s">
        <v>99</v>
      </c>
      <c r="E38" s="98">
        <f>E23</f>
        <v>1418471</v>
      </c>
      <c r="F38" s="98">
        <f>F23</f>
        <v>894018</v>
      </c>
      <c r="G38" s="98">
        <f>G23</f>
        <v>1423835</v>
      </c>
      <c r="H38" s="182"/>
      <c r="I38" s="7"/>
    </row>
    <row r="39" spans="1:9" ht="12.75" customHeight="1" thickBot="1">
      <c r="A39" s="7"/>
      <c r="B39" s="96"/>
      <c r="C39" s="99" t="s">
        <v>82</v>
      </c>
      <c r="D39" s="100"/>
      <c r="E39" s="101">
        <f>E37-E38</f>
        <v>1253882</v>
      </c>
      <c r="F39" s="101">
        <f>F37-F38</f>
        <v>478284</v>
      </c>
      <c r="G39" s="101">
        <f>G37-G38</f>
        <v>-39471</v>
      </c>
      <c r="H39" s="183"/>
      <c r="I39" s="7"/>
    </row>
    <row r="40" spans="1:9" ht="12.75" customHeight="1" thickTop="1">
      <c r="A40" s="7"/>
      <c r="B40" s="96"/>
      <c r="C40" s="97"/>
      <c r="E40" s="98"/>
      <c r="F40" s="98"/>
      <c r="G40" s="98"/>
      <c r="H40" s="182"/>
      <c r="I40" s="7"/>
    </row>
    <row r="41" spans="1:9" ht="12.75" customHeight="1">
      <c r="A41" s="7"/>
      <c r="B41" s="96"/>
      <c r="C41" s="97" t="s">
        <v>83</v>
      </c>
      <c r="E41" s="98">
        <f t="shared" ref="E41:G42" si="0">E33+E37</f>
        <v>8896766</v>
      </c>
      <c r="F41" s="98">
        <f t="shared" si="0"/>
        <v>6656209</v>
      </c>
      <c r="G41" s="98">
        <f t="shared" si="0"/>
        <v>5930335</v>
      </c>
      <c r="H41" s="182"/>
      <c r="I41" s="7"/>
    </row>
    <row r="42" spans="1:9" ht="12.75" customHeight="1">
      <c r="A42" s="7"/>
      <c r="B42" s="96"/>
      <c r="C42" s="97" t="s">
        <v>84</v>
      </c>
      <c r="E42" s="98">
        <f t="shared" si="0"/>
        <v>5633411</v>
      </c>
      <c r="F42" s="98">
        <f t="shared" si="0"/>
        <v>4765317</v>
      </c>
      <c r="G42" s="98">
        <f t="shared" si="0"/>
        <v>4324355</v>
      </c>
      <c r="H42" s="182"/>
      <c r="I42" s="7"/>
    </row>
    <row r="43" spans="1:9" ht="12.75" customHeight="1" thickBot="1">
      <c r="A43" s="7"/>
      <c r="B43" s="96"/>
      <c r="C43" s="99" t="s">
        <v>85</v>
      </c>
      <c r="D43" s="100"/>
      <c r="E43" s="101">
        <f>E41-E42</f>
        <v>3263355</v>
      </c>
      <c r="F43" s="101">
        <f>F41-F42</f>
        <v>1890892</v>
      </c>
      <c r="G43" s="101">
        <f>G41-G42</f>
        <v>1605980</v>
      </c>
      <c r="H43" s="183"/>
      <c r="I43" s="7"/>
    </row>
    <row r="44" spans="1:9" ht="12.75" customHeight="1" thickTop="1" thickBot="1">
      <c r="A44" s="87"/>
      <c r="B44" s="102"/>
      <c r="C44" s="103"/>
      <c r="D44" s="104"/>
      <c r="E44" s="105"/>
      <c r="F44" s="105"/>
      <c r="G44" s="105"/>
      <c r="H44" s="184"/>
      <c r="I44" s="87"/>
    </row>
    <row r="45" spans="1:9">
      <c r="A45" s="7"/>
      <c r="B45" s="8"/>
      <c r="C45" s="8"/>
      <c r="D45" s="8"/>
      <c r="E45" s="8"/>
      <c r="F45" s="8"/>
      <c r="G45" s="8"/>
      <c r="H45" s="179"/>
      <c r="I45" s="7"/>
    </row>
    <row r="46" spans="1:9">
      <c r="B46" s="391"/>
      <c r="C46" s="391"/>
      <c r="D46" s="391"/>
      <c r="E46" s="391"/>
      <c r="F46" s="391"/>
      <c r="G46" s="391"/>
      <c r="H46" s="391"/>
    </row>
    <row r="47" spans="1:9">
      <c r="B47" s="391"/>
      <c r="C47" s="391"/>
      <c r="D47" s="391"/>
      <c r="E47" s="391"/>
      <c r="F47" s="391"/>
      <c r="G47" s="391"/>
      <c r="H47" s="391"/>
    </row>
    <row r="48" spans="1:9">
      <c r="B48" s="391"/>
      <c r="C48" s="391"/>
      <c r="D48" s="391"/>
      <c r="E48" s="391"/>
      <c r="F48" s="391"/>
      <c r="G48" s="391"/>
      <c r="H48" s="391"/>
    </row>
    <row r="49" spans="2:9">
      <c r="B49" s="391"/>
      <c r="C49" s="391"/>
      <c r="D49" s="391"/>
      <c r="E49" s="391"/>
      <c r="F49" s="391"/>
      <c r="G49" s="391"/>
      <c r="H49" s="391"/>
    </row>
    <row r="50" spans="2:9">
      <c r="B50" s="391"/>
      <c r="C50" s="391"/>
      <c r="D50" s="391"/>
      <c r="E50" s="391"/>
      <c r="F50" s="391"/>
      <c r="G50" s="391"/>
      <c r="H50" s="391"/>
    </row>
    <row r="51" spans="2:9">
      <c r="B51" s="391"/>
      <c r="C51" s="391"/>
      <c r="D51" s="391"/>
      <c r="E51" s="391"/>
      <c r="F51" s="391"/>
      <c r="G51" s="391"/>
      <c r="H51" s="391"/>
    </row>
    <row r="52" spans="2:9">
      <c r="B52" s="391"/>
      <c r="C52" s="391"/>
      <c r="D52" s="391"/>
      <c r="E52" s="391"/>
      <c r="F52" s="391"/>
      <c r="G52" s="391"/>
      <c r="H52" s="391"/>
    </row>
    <row r="53" spans="2:9">
      <c r="B53" s="391"/>
      <c r="C53" s="391"/>
      <c r="D53" s="391"/>
      <c r="E53" s="391"/>
      <c r="F53" s="391"/>
      <c r="G53" s="391"/>
      <c r="H53" s="391"/>
    </row>
    <row r="54" spans="2:9" ht="8.25" customHeight="1"/>
    <row r="55" spans="2:9" ht="15" customHeight="1">
      <c r="C55" s="750" t="s">
        <v>179</v>
      </c>
      <c r="D55" s="750"/>
      <c r="E55" s="750"/>
      <c r="F55" s="750"/>
      <c r="G55" s="331"/>
      <c r="H55" s="91"/>
    </row>
    <row r="56" spans="2:9" ht="25.5" customHeight="1">
      <c r="C56" s="751" t="s">
        <v>184</v>
      </c>
      <c r="D56" s="752"/>
      <c r="E56" s="752"/>
      <c r="F56" s="752"/>
      <c r="G56" s="752"/>
      <c r="H56" s="545"/>
      <c r="I56" s="545"/>
    </row>
    <row r="57" spans="2:9" ht="11.25" customHeight="1">
      <c r="C57" s="546"/>
      <c r="D57" s="546"/>
      <c r="E57" s="546"/>
      <c r="F57" s="546"/>
      <c r="G57" s="546"/>
      <c r="H57" s="546"/>
      <c r="I57" s="546"/>
    </row>
    <row r="58" spans="2:9" ht="12.75" customHeight="1">
      <c r="B58" s="749" t="str">
        <f>Menu!D31</f>
        <v>Copyright© 2017 Prof. Alexandre Alcantara - Todos os direitos reservados - Versão 1.0</v>
      </c>
      <c r="C58" s="749"/>
      <c r="D58" s="749"/>
      <c r="E58" s="749"/>
      <c r="F58" s="749"/>
      <c r="G58" s="749"/>
      <c r="H58" s="749"/>
    </row>
  </sheetData>
  <sheetProtection algorithmName="SHA-512" hashValue="P+9bjCuGbN3NCmndfbtayGHDGO2QqY13nG2nZP65JIc/rtejeTGvn5oOm2mQMDLa3/yDPuntSn0DNcXxcLsvUg==" saltValue="H+d/9B2v5HSFQvVLdOwd0w==" spinCount="100000" sheet="1" objects="1" scenarios="1"/>
  <mergeCells count="6">
    <mergeCell ref="A1:F1"/>
    <mergeCell ref="B58:H58"/>
    <mergeCell ref="C55:F55"/>
    <mergeCell ref="C56:G56"/>
    <mergeCell ref="A4:H4"/>
    <mergeCell ref="A2:H2"/>
  </mergeCells>
  <phoneticPr fontId="16" type="noConversion"/>
  <hyperlinks>
    <hyperlink ref="G1" location="Menu!A1" display="Menu" xr:uid="{00000000-0004-0000-0E00-000000000000}"/>
  </hyperlinks>
  <printOptions horizontalCentered="1" verticalCentered="1"/>
  <pageMargins left="0.39370078740157483" right="0.39370078740157483" top="0.98425196850393704" bottom="0.70866141732283472" header="0.51181102362204722" footer="0.51181102362204722"/>
  <pageSetup paperSize="9" orientation="portrait" horizontalDpi="4294967295" verticalDpi="1200" r:id="rId1"/>
  <headerFooter alignWithMargins="0">
    <oddHeader>&amp;LAnálise das Demonstrações Contábeis&amp;RPlanilha ADC Acadêmica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/>
  <dimension ref="A1:E65542"/>
  <sheetViews>
    <sheetView showGridLines="0" showRowColHeaders="0" workbookViewId="0">
      <pane xSplit="5" ySplit="14" topLeftCell="XFD15" activePane="bottomRight" state="frozen"/>
      <selection pane="topRight" activeCell="F1" sqref="F1"/>
      <selection pane="bottomLeft" activeCell="A13" sqref="A13"/>
      <selection pane="bottomRight" activeCell="C2" sqref="C2"/>
    </sheetView>
  </sheetViews>
  <sheetFormatPr defaultColWidth="0" defaultRowHeight="12.75" zeroHeight="1"/>
  <cols>
    <col min="1" max="1" width="4.140625" customWidth="1"/>
    <col min="2" max="2" width="58.28515625" customWidth="1"/>
    <col min="3" max="3" width="17.28515625" customWidth="1"/>
    <col min="4" max="4" width="2" customWidth="1"/>
    <col min="5" max="5" width="2.28515625" customWidth="1"/>
    <col min="6" max="16384" width="9.140625" hidden="1"/>
  </cols>
  <sheetData>
    <row r="1" spans="1:5">
      <c r="A1" s="7"/>
      <c r="B1" s="7"/>
      <c r="C1" s="7"/>
      <c r="D1" s="474"/>
      <c r="E1" s="7"/>
    </row>
    <row r="2" spans="1:5">
      <c r="A2" s="7"/>
      <c r="B2" s="7"/>
      <c r="C2" s="110" t="s">
        <v>11</v>
      </c>
      <c r="D2" s="474"/>
      <c r="E2" s="7"/>
    </row>
    <row r="3" spans="1:5" ht="13.5" thickBot="1">
      <c r="A3" s="7"/>
      <c r="B3" s="7"/>
      <c r="C3" s="7"/>
      <c r="D3" s="474"/>
      <c r="E3" s="7"/>
    </row>
    <row r="4" spans="1:5" ht="16.5" thickBot="1">
      <c r="A4" s="368"/>
      <c r="B4" s="369" t="str">
        <f>Menu!C2</f>
        <v>Planilha Análise Financeira</v>
      </c>
      <c r="C4" s="372" t="str">
        <f>Menu!P2</f>
        <v>Versão 1.0</v>
      </c>
      <c r="D4" s="373"/>
      <c r="E4" s="474"/>
    </row>
    <row r="5" spans="1:5" ht="8.25" customHeight="1" thickBot="1">
      <c r="A5" s="7"/>
      <c r="B5" s="7"/>
      <c r="C5" s="7"/>
      <c r="D5" s="474"/>
      <c r="E5" s="7"/>
    </row>
    <row r="6" spans="1:5" ht="23.25" customHeight="1" thickBot="1">
      <c r="A6" s="7"/>
      <c r="B6" s="757" t="str">
        <f>Empresa!E8</f>
        <v>LOJAS RENNER</v>
      </c>
      <c r="C6" s="758"/>
      <c r="D6" s="759"/>
      <c r="E6" s="7"/>
    </row>
    <row r="7" spans="1:5" ht="4.5" customHeight="1" thickBot="1">
      <c r="A7" s="7"/>
      <c r="B7" s="7"/>
      <c r="C7" s="7"/>
      <c r="D7" s="482"/>
      <c r="E7" s="7"/>
    </row>
    <row r="8" spans="1:5" ht="21" thickBot="1">
      <c r="A8" s="7"/>
      <c r="B8" s="475" t="s">
        <v>281</v>
      </c>
      <c r="C8" s="476"/>
      <c r="D8" s="477"/>
      <c r="E8" s="7"/>
    </row>
    <row r="9" spans="1:5" ht="7.5" customHeight="1">
      <c r="A9" s="7"/>
      <c r="B9" s="367"/>
      <c r="C9" s="367"/>
      <c r="D9" s="7"/>
      <c r="E9" s="7"/>
    </row>
    <row r="10" spans="1:5" ht="170.1" customHeight="1">
      <c r="A10" s="7"/>
      <c r="B10" s="756" t="s">
        <v>283</v>
      </c>
      <c r="C10" s="756"/>
      <c r="D10" s="756"/>
      <c r="E10" s="7"/>
    </row>
    <row r="11" spans="1:5">
      <c r="A11" s="462"/>
      <c r="B11" s="462"/>
      <c r="C11" s="462"/>
      <c r="D11" s="462"/>
      <c r="E11" s="462"/>
    </row>
    <row r="12" spans="1:5"/>
    <row r="13" spans="1:5" ht="27" customHeight="1">
      <c r="A13" s="7"/>
      <c r="B13" s="755" t="s">
        <v>282</v>
      </c>
      <c r="C13" s="755"/>
      <c r="D13" s="755"/>
      <c r="E13" s="7"/>
    </row>
    <row r="14" spans="1:5"/>
    <row r="65542"/>
  </sheetData>
  <sheetProtection algorithmName="SHA-512" hashValue="DqxN6OlTs58atjM1epNaO3SmtNm1Wtv8NX+fEKxeeN49X9PpiEd0kDBMDRyMjCQDuRy6XcBvSrl+H+K2ebolpQ==" saltValue="t3nMCtDmMhuOwuQ8TyL4Rw==" spinCount="100000" sheet="1" objects="1" scenarios="1"/>
  <mergeCells count="3">
    <mergeCell ref="B13:D13"/>
    <mergeCell ref="B10:D10"/>
    <mergeCell ref="B6:D6"/>
  </mergeCells>
  <hyperlinks>
    <hyperlink ref="C2" location="Menu!A1" display="Menu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/>
  <dimension ref="A1:I150"/>
  <sheetViews>
    <sheetView showGridLines="0" showRowColHeaders="0" zoomScaleNormal="100" zoomScaleSheetLayoutView="100" workbookViewId="0">
      <pane ySplit="2" topLeftCell="A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429" customWidth="1"/>
    <col min="2" max="2" width="39.5703125" style="429" customWidth="1"/>
    <col min="3" max="3" width="37.140625" style="429" hidden="1" customWidth="1"/>
    <col min="4" max="4" width="37.7109375" style="429" customWidth="1"/>
    <col min="5" max="7" width="13.140625" style="429" customWidth="1"/>
    <col min="8" max="8" width="3.28515625" style="429" customWidth="1"/>
    <col min="9" max="9" width="14.28515625" style="429" hidden="1" customWidth="1"/>
    <col min="10" max="16384" width="9.140625" style="429" hidden="1"/>
  </cols>
  <sheetData>
    <row r="1" spans="1:8" s="91" customFormat="1" ht="16.5" thickBot="1">
      <c r="A1" s="87"/>
      <c r="B1" s="255"/>
      <c r="C1" s="255"/>
      <c r="D1" s="255"/>
      <c r="E1" s="255"/>
      <c r="F1" s="255"/>
      <c r="G1" s="159" t="s">
        <v>11</v>
      </c>
      <c r="H1" s="87"/>
    </row>
    <row r="2" spans="1:8" s="91" customFormat="1" ht="15.75">
      <c r="A2" s="87"/>
      <c r="B2" s="760" t="s">
        <v>145</v>
      </c>
      <c r="C2" s="760"/>
      <c r="D2" s="760"/>
      <c r="E2" s="760"/>
      <c r="F2" s="760"/>
      <c r="G2" s="760"/>
      <c r="H2" s="425"/>
    </row>
    <row r="3" spans="1:8" s="91" customFormat="1" ht="16.5" thickBot="1">
      <c r="A3" s="87"/>
      <c r="B3" s="255"/>
      <c r="C3" s="255"/>
      <c r="D3" s="255"/>
      <c r="E3" s="255"/>
      <c r="F3" s="255"/>
      <c r="G3" s="223"/>
      <c r="H3" s="425"/>
    </row>
    <row r="4" spans="1:8" s="91" customFormat="1">
      <c r="A4" s="87"/>
      <c r="B4" s="273" t="s">
        <v>146</v>
      </c>
      <c r="C4" s="274"/>
      <c r="D4" s="275" t="str">
        <f>Empresa!E8</f>
        <v>LOJAS RENNER</v>
      </c>
      <c r="E4" s="276"/>
      <c r="F4" s="276"/>
      <c r="G4" s="256"/>
      <c r="H4" s="425"/>
    </row>
    <row r="5" spans="1:8" s="91" customFormat="1" ht="5.25" customHeight="1">
      <c r="A5" s="87"/>
      <c r="B5" s="277"/>
      <c r="C5" s="278"/>
      <c r="D5" s="279"/>
      <c r="E5" s="280"/>
      <c r="F5" s="280"/>
      <c r="G5" s="257"/>
      <c r="H5" s="425"/>
    </row>
    <row r="6" spans="1:8" s="91" customFormat="1">
      <c r="A6" s="87"/>
      <c r="B6" s="281" t="s">
        <v>147</v>
      </c>
      <c r="C6" s="282"/>
      <c r="D6" s="279">
        <f>Analista!D10</f>
        <v>0</v>
      </c>
      <c r="E6" s="280"/>
      <c r="F6" s="280"/>
      <c r="G6" s="257"/>
      <c r="H6" s="425"/>
    </row>
    <row r="7" spans="1:8" s="91" customFormat="1">
      <c r="A7" s="87"/>
      <c r="B7" s="283"/>
      <c r="C7" s="280"/>
      <c r="D7" s="279">
        <f>Analista!D11</f>
        <v>0</v>
      </c>
      <c r="E7" s="280"/>
      <c r="F7" s="280"/>
      <c r="G7" s="257"/>
      <c r="H7" s="425"/>
    </row>
    <row r="8" spans="1:8" s="91" customFormat="1">
      <c r="A8" s="87"/>
      <c r="B8" s="283"/>
      <c r="C8" s="280"/>
      <c r="D8" s="279">
        <f>Analista!D12</f>
        <v>0</v>
      </c>
      <c r="E8" s="280"/>
      <c r="F8" s="280"/>
      <c r="G8" s="257"/>
      <c r="H8" s="425"/>
    </row>
    <row r="9" spans="1:8" s="91" customFormat="1">
      <c r="A9" s="87"/>
      <c r="B9" s="283"/>
      <c r="C9" s="280"/>
      <c r="D9" s="279">
        <f>Analista!D13</f>
        <v>0</v>
      </c>
      <c r="E9" s="280"/>
      <c r="F9" s="280"/>
      <c r="G9" s="257"/>
      <c r="H9" s="425"/>
    </row>
    <row r="10" spans="1:8" s="91" customFormat="1">
      <c r="A10" s="87"/>
      <c r="B10" s="283"/>
      <c r="C10" s="280"/>
      <c r="D10" s="279">
        <f>Analista!D14</f>
        <v>0</v>
      </c>
      <c r="E10" s="280"/>
      <c r="F10" s="280"/>
      <c r="G10" s="257"/>
      <c r="H10" s="425"/>
    </row>
    <row r="11" spans="1:8" s="91" customFormat="1" ht="5.25" customHeight="1">
      <c r="A11" s="87"/>
      <c r="B11" s="277"/>
      <c r="C11" s="278"/>
      <c r="D11" s="279"/>
      <c r="E11" s="280"/>
      <c r="F11" s="280"/>
      <c r="G11" s="257"/>
      <c r="H11" s="425"/>
    </row>
    <row r="12" spans="1:8" s="91" customFormat="1">
      <c r="A12" s="87"/>
      <c r="B12" s="281" t="s">
        <v>112</v>
      </c>
      <c r="C12" s="282"/>
      <c r="D12" s="279">
        <f>Analista!D16</f>
        <v>0</v>
      </c>
      <c r="E12" s="280"/>
      <c r="F12" s="280"/>
      <c r="G12" s="257"/>
      <c r="H12" s="425"/>
    </row>
    <row r="13" spans="1:8" s="91" customFormat="1" ht="5.25" customHeight="1">
      <c r="A13" s="87"/>
      <c r="B13" s="277"/>
      <c r="C13" s="278"/>
      <c r="D13" s="279"/>
      <c r="E13" s="280"/>
      <c r="F13" s="280"/>
      <c r="G13" s="257"/>
      <c r="H13" s="425"/>
    </row>
    <row r="14" spans="1:8" s="91" customFormat="1" ht="13.5" thickBot="1">
      <c r="A14" s="87"/>
      <c r="B14" s="284" t="s">
        <v>111</v>
      </c>
      <c r="C14" s="285"/>
      <c r="D14" s="286" t="str">
        <f>Analista!D8</f>
        <v>FACULDADE DO BOM SABER</v>
      </c>
      <c r="E14" s="287"/>
      <c r="F14" s="287"/>
      <c r="G14" s="258"/>
      <c r="H14" s="425"/>
    </row>
    <row r="15" spans="1:8" s="91" customFormat="1" ht="15.75">
      <c r="A15" s="152"/>
      <c r="B15" s="173"/>
      <c r="C15" s="173"/>
      <c r="D15" s="173"/>
      <c r="E15" s="173"/>
      <c r="F15" s="173"/>
      <c r="G15" s="173"/>
      <c r="H15" s="152"/>
    </row>
    <row r="16" spans="1:8" ht="36" customHeight="1">
      <c r="A16" s="214"/>
      <c r="B16" s="766" t="s">
        <v>56</v>
      </c>
      <c r="C16" s="767"/>
      <c r="D16" s="767"/>
      <c r="E16" s="767"/>
      <c r="F16" s="767"/>
      <c r="G16" s="768"/>
      <c r="H16" s="214"/>
    </row>
    <row r="17" spans="1:9" s="91" customFormat="1">
      <c r="A17" s="7"/>
      <c r="B17" s="761"/>
      <c r="C17" s="761"/>
      <c r="D17" s="761"/>
      <c r="E17" s="761"/>
      <c r="F17" s="761"/>
      <c r="G17" s="761"/>
      <c r="H17" s="7"/>
    </row>
    <row r="18" spans="1:9" s="91" customFormat="1" ht="15">
      <c r="A18" s="7"/>
      <c r="B18" s="762" t="s">
        <v>21</v>
      </c>
      <c r="C18" s="762"/>
      <c r="D18" s="762"/>
      <c r="E18" s="122">
        <f>Empresa!E9</f>
        <v>44196</v>
      </c>
      <c r="F18" s="122">
        <f>Empresa!E10</f>
        <v>43830</v>
      </c>
      <c r="G18" s="122">
        <f>Empresa!E11</f>
        <v>43465</v>
      </c>
      <c r="H18" s="7"/>
    </row>
    <row r="19" spans="1:9" s="91" customFormat="1">
      <c r="A19" s="7"/>
      <c r="B19" s="203" t="s">
        <v>100</v>
      </c>
      <c r="C19" s="203"/>
      <c r="D19" s="204" t="s">
        <v>113</v>
      </c>
      <c r="E19" s="205">
        <f>(((BP!G15+BP!H15)/2)/DRE!F10)*360*-1</f>
        <v>139.94119563093093</v>
      </c>
      <c r="F19" s="205">
        <f>(((BP!H15+BP!I15)/2)/DRE!G10)*360*-1</f>
        <v>107.83104558317726</v>
      </c>
      <c r="G19" s="205">
        <f>(((BP!I15+BP!J15)/2)/DRE!H10)*360*-1</f>
        <v>111.4400016806124</v>
      </c>
      <c r="H19" s="7"/>
    </row>
    <row r="20" spans="1:9" s="91" customFormat="1" ht="24" customHeight="1">
      <c r="A20" s="7"/>
      <c r="B20" s="203" t="s">
        <v>101</v>
      </c>
      <c r="C20" s="203"/>
      <c r="D20" s="204" t="s">
        <v>142</v>
      </c>
      <c r="E20" s="206">
        <f>(((BP!G14+BP!H14)/2)/DRE!F8)*360</f>
        <v>182.39888393271755</v>
      </c>
      <c r="F20" s="206">
        <f>(((BP!H14+BP!I14)/2)/DRE!G8)*360</f>
        <v>131.19485271687137</v>
      </c>
      <c r="G20" s="206">
        <f>(((BP!I14+BP!J14)/2)/DRE!H8)*360</f>
        <v>124.04224224388157</v>
      </c>
      <c r="H20" s="7"/>
    </row>
    <row r="21" spans="1:9" s="91" customFormat="1">
      <c r="A21" s="7"/>
      <c r="B21" s="203" t="s">
        <v>114</v>
      </c>
      <c r="C21" s="203"/>
      <c r="D21" s="204" t="s">
        <v>94</v>
      </c>
      <c r="E21" s="248">
        <f>(DRE!F10*-1)+BP!G15-BP!H15</f>
        <v>3480726</v>
      </c>
      <c r="F21" s="248">
        <f>(DRE!G10*-1)+BP!H15-BP!I15</f>
        <v>3744722</v>
      </c>
      <c r="G21" s="248">
        <f>(DRE!H10*-1)+BP!I15-BP!J15</f>
        <v>3471646</v>
      </c>
      <c r="H21" s="7"/>
    </row>
    <row r="22" spans="1:9" s="91" customFormat="1">
      <c r="A22" s="7"/>
      <c r="B22" s="203" t="s">
        <v>102</v>
      </c>
      <c r="C22" s="203"/>
      <c r="D22" s="204" t="s">
        <v>57</v>
      </c>
      <c r="E22" s="205">
        <f>(((BP!G37+BP!H37)/2)/E21)*360</f>
        <v>128.59232815223032</v>
      </c>
      <c r="F22" s="205">
        <f>(((BP!H37+BP!I37)/2)/F21)*360</f>
        <v>101.30781937884842</v>
      </c>
      <c r="G22" s="205">
        <f>(((BP!I37+BP!J37)/2)/G21)*360</f>
        <v>99.936681332140438</v>
      </c>
      <c r="H22" s="7"/>
      <c r="I22" s="604"/>
    </row>
    <row r="23" spans="1:9" s="91" customFormat="1">
      <c r="A23" s="7"/>
      <c r="B23" s="203" t="s">
        <v>58</v>
      </c>
      <c r="C23" s="203"/>
      <c r="D23" s="204" t="s">
        <v>143</v>
      </c>
      <c r="E23" s="207">
        <f>E19+E20-E22</f>
        <v>193.74775141141816</v>
      </c>
      <c r="F23" s="207">
        <f>F19+F20-F22</f>
        <v>137.7180789212002</v>
      </c>
      <c r="G23" s="207">
        <f>G19+G20-G22</f>
        <v>135.54556259235352</v>
      </c>
      <c r="H23" s="7"/>
    </row>
    <row r="24" spans="1:9" s="91" customFormat="1" ht="13.5" thickBot="1">
      <c r="A24" s="7"/>
      <c r="B24" s="269"/>
      <c r="C24" s="269"/>
      <c r="D24" s="270"/>
      <c r="E24" s="271"/>
      <c r="F24" s="271"/>
      <c r="G24" s="271"/>
      <c r="H24" s="7"/>
    </row>
    <row r="25" spans="1:9" s="4" customFormat="1">
      <c r="A25" s="5"/>
      <c r="B25" s="208" t="s">
        <v>151</v>
      </c>
      <c r="C25" s="209"/>
      <c r="D25" s="209"/>
      <c r="E25" s="209"/>
      <c r="F25" s="209"/>
      <c r="G25" s="210"/>
      <c r="H25" s="5"/>
    </row>
    <row r="26" spans="1:9" s="4" customFormat="1" ht="59.25" customHeight="1" thickBot="1">
      <c r="A26" s="5"/>
      <c r="B26" s="769" t="s">
        <v>110</v>
      </c>
      <c r="C26" s="770"/>
      <c r="D26" s="770"/>
      <c r="E26" s="770"/>
      <c r="F26" s="770"/>
      <c r="G26" s="771"/>
      <c r="H26" s="5"/>
    </row>
    <row r="27" spans="1:9" ht="12.75" customHeight="1">
      <c r="A27" s="214"/>
      <c r="B27" s="272"/>
      <c r="C27" s="272"/>
      <c r="D27" s="188"/>
      <c r="E27" s="188"/>
      <c r="F27" s="188"/>
      <c r="G27" s="188"/>
      <c r="H27" s="214"/>
    </row>
    <row r="28" spans="1:9" ht="18.75" customHeight="1">
      <c r="A28" s="214"/>
      <c r="B28" s="766" t="s">
        <v>59</v>
      </c>
      <c r="C28" s="767"/>
      <c r="D28" s="767"/>
      <c r="E28" s="767"/>
      <c r="F28" s="767"/>
      <c r="G28" s="768"/>
      <c r="H28" s="214"/>
    </row>
    <row r="29" spans="1:9">
      <c r="A29" s="426"/>
      <c r="B29" s="761"/>
      <c r="C29" s="761"/>
      <c r="D29" s="761"/>
      <c r="E29" s="761"/>
      <c r="F29" s="761"/>
      <c r="G29" s="761"/>
      <c r="H29" s="426"/>
    </row>
    <row r="30" spans="1:9" ht="15">
      <c r="A30" s="426"/>
      <c r="B30" s="776" t="s">
        <v>21</v>
      </c>
      <c r="C30" s="776"/>
      <c r="D30" s="776"/>
      <c r="E30" s="122">
        <f>E18</f>
        <v>44196</v>
      </c>
      <c r="F30" s="122">
        <f>F18</f>
        <v>43830</v>
      </c>
      <c r="G30" s="122">
        <f>G18</f>
        <v>43465</v>
      </c>
      <c r="H30" s="426"/>
    </row>
    <row r="31" spans="1:9">
      <c r="A31" s="426"/>
      <c r="B31" s="211" t="s">
        <v>60</v>
      </c>
      <c r="C31" s="211"/>
      <c r="D31" s="212" t="s">
        <v>115</v>
      </c>
      <c r="E31" s="213">
        <f>(BP!G12+BP!G20)/(BP!G36+BP!G43)</f>
        <v>1.0772739708839048</v>
      </c>
      <c r="F31" s="213">
        <f>(BP!H12+BP!H20)/(BP!H36+BP!H43)</f>
        <v>1.014337755394547</v>
      </c>
      <c r="G31" s="213">
        <f>(BP!I12+BP!I20)/(BP!I36+BP!I43)</f>
        <v>1.2722649128661536</v>
      </c>
      <c r="H31" s="426"/>
    </row>
    <row r="32" spans="1:9">
      <c r="A32" s="426"/>
      <c r="B32" s="211" t="s">
        <v>61</v>
      </c>
      <c r="C32" s="211"/>
      <c r="D32" s="212" t="s">
        <v>106</v>
      </c>
      <c r="E32" s="213">
        <f>BP!G12/BP!G36</f>
        <v>1.5792858003792019</v>
      </c>
      <c r="F32" s="213">
        <f>BP!H12/BP!H36</f>
        <v>1.3968029828865529</v>
      </c>
      <c r="G32" s="213">
        <f>BP!I12/BP!I36</f>
        <v>1.3713802405214188</v>
      </c>
      <c r="H32" s="426"/>
    </row>
    <row r="33" spans="1:8" ht="12.75" customHeight="1">
      <c r="A33" s="426"/>
      <c r="B33" s="211" t="s">
        <v>62</v>
      </c>
      <c r="C33" s="211"/>
      <c r="D33" s="212" t="s">
        <v>107</v>
      </c>
      <c r="E33" s="213">
        <f>(BP!G12-BP!G15)/BP!G36</f>
        <v>1.3340237380159197</v>
      </c>
      <c r="F33" s="213">
        <f>(BP!H12-BP!H15)/BP!H36</f>
        <v>1.1608258170442807</v>
      </c>
      <c r="G33" s="213">
        <f>(BP!I12-BP!I15)/BP!I36</f>
        <v>1.1146240306357826</v>
      </c>
      <c r="H33" s="426"/>
    </row>
    <row r="34" spans="1:8" ht="12.75" customHeight="1">
      <c r="A34" s="214"/>
      <c r="B34" s="211" t="s">
        <v>63</v>
      </c>
      <c r="C34" s="211"/>
      <c r="D34" s="212" t="s">
        <v>108</v>
      </c>
      <c r="E34" s="213">
        <f>BP!G13/BP!G36</f>
        <v>0.4743756491404586</v>
      </c>
      <c r="F34" s="213">
        <f>BP!H13/BP!H36</f>
        <v>0.28797706427505243</v>
      </c>
      <c r="G34" s="213">
        <f>BP!I13/BP!I36</f>
        <v>0.32013190406430553</v>
      </c>
      <c r="H34" s="214"/>
    </row>
    <row r="35" spans="1:8" ht="12.75" customHeight="1">
      <c r="A35" s="214"/>
      <c r="B35" s="214"/>
      <c r="C35" s="214"/>
      <c r="D35" s="214"/>
      <c r="E35" s="214"/>
      <c r="F35" s="214"/>
      <c r="G35" s="214"/>
      <c r="H35" s="214"/>
    </row>
    <row r="36" spans="1:8" ht="12.75" customHeight="1">
      <c r="A36" s="214"/>
      <c r="B36" s="214"/>
      <c r="C36" s="214"/>
      <c r="D36" s="214"/>
      <c r="E36" s="214"/>
      <c r="F36" s="214"/>
      <c r="G36" s="214"/>
      <c r="H36" s="214"/>
    </row>
    <row r="37" spans="1:8" ht="18.75" customHeight="1">
      <c r="A37" s="214"/>
      <c r="B37" s="766" t="s">
        <v>64</v>
      </c>
      <c r="C37" s="767"/>
      <c r="D37" s="767"/>
      <c r="E37" s="767"/>
      <c r="F37" s="767"/>
      <c r="G37" s="768"/>
      <c r="H37" s="214"/>
    </row>
    <row r="38" spans="1:8" ht="12.75" customHeight="1">
      <c r="A38" s="214"/>
      <c r="B38" s="761"/>
      <c r="C38" s="761"/>
      <c r="D38" s="761"/>
      <c r="E38" s="761"/>
      <c r="F38" s="761"/>
      <c r="G38" s="761"/>
      <c r="H38" s="214"/>
    </row>
    <row r="39" spans="1:8" ht="12.75" customHeight="1">
      <c r="A39" s="214"/>
      <c r="B39" s="762" t="s">
        <v>21</v>
      </c>
      <c r="C39" s="762"/>
      <c r="D39" s="762"/>
      <c r="E39" s="122">
        <f>E18</f>
        <v>44196</v>
      </c>
      <c r="F39" s="122">
        <f>F18</f>
        <v>43830</v>
      </c>
      <c r="G39" s="122">
        <f>G18</f>
        <v>43465</v>
      </c>
      <c r="H39" s="214"/>
    </row>
    <row r="40" spans="1:8" ht="12.75" customHeight="1">
      <c r="A40" s="214"/>
      <c r="B40" s="123" t="s">
        <v>65</v>
      </c>
      <c r="C40" s="123"/>
      <c r="D40" s="123" t="s">
        <v>66</v>
      </c>
      <c r="E40" s="124">
        <f>DRE!F8/((BP!G10+BP!H10)/2)</f>
        <v>0.57545641930279201</v>
      </c>
      <c r="F40" s="124">
        <f>DRE!G8/((BP!H10+BP!I10)/2)</f>
        <v>0.94124477580439725</v>
      </c>
      <c r="G40" s="124">
        <f>DRE!H8/((BP!I10+BP!J10)/2)</f>
        <v>1.0295915877528743</v>
      </c>
      <c r="H40" s="214"/>
    </row>
    <row r="41" spans="1:8" ht="12.75" customHeight="1">
      <c r="A41" s="214"/>
      <c r="B41" s="414" t="s">
        <v>307</v>
      </c>
      <c r="C41" s="123"/>
      <c r="D41" s="123" t="s">
        <v>308</v>
      </c>
      <c r="E41" s="124">
        <f>((BP!G10+BP!H10)/2)/((BP!G49+BP!H49)/2)</f>
        <v>2.5701161706321467</v>
      </c>
      <c r="F41" s="124">
        <f>((BP!H10+BP!I10)/2)/((BP!H49+BP!I49)/2)</f>
        <v>2.3565874669814959</v>
      </c>
      <c r="G41" s="124">
        <f>((BP!I10+BP!J10)/2)/((BP!I49+BP!J49)/2)</f>
        <v>2.2804126187419875</v>
      </c>
      <c r="H41" s="214"/>
    </row>
    <row r="42" spans="1:8" ht="12.75" customHeight="1">
      <c r="A42" s="214"/>
      <c r="B42" s="123" t="s">
        <v>67</v>
      </c>
      <c r="C42" s="123"/>
      <c r="D42" s="123" t="s">
        <v>68</v>
      </c>
      <c r="E42" s="125">
        <f>IF(DRE!F44&gt;0,DRE!F44/DRE!F8,"Prejuizo na DRE")</f>
        <v>0.14544816496355401</v>
      </c>
      <c r="F42" s="125">
        <f>IF(DRE!G44&gt;0,DRE!G44/DRE!G8,"Prejuizo na DRE")</f>
        <v>0.11328238377120275</v>
      </c>
      <c r="G42" s="125">
        <f>IF(DRE!H44&gt;0,DRE!H44/DRE!H8,"Prejuizo na DRE")</f>
        <v>0.12106224843622075</v>
      </c>
      <c r="H42" s="214"/>
    </row>
    <row r="43" spans="1:8" ht="12.75" customHeight="1">
      <c r="A43" s="214"/>
      <c r="B43" s="123" t="s">
        <v>69</v>
      </c>
      <c r="C43" s="123"/>
      <c r="D43" s="123" t="s">
        <v>70</v>
      </c>
      <c r="E43" s="125">
        <f>IF(DRE!F44&gt;0,DRE!F44/((BP!G10+BP!H10)/2),"Prejuizo na DRE")</f>
        <v>8.3699080204088602E-2</v>
      </c>
      <c r="F43" s="125">
        <f>IF(DRE!G44&gt;0,DRE!G44/((BP!H10+BP!I10)/2),"Prejuizo na DRE")</f>
        <v>0.10662645191531343</v>
      </c>
      <c r="G43" s="125">
        <f>IF(DRE!H44&gt;0,DRE!H44/((BP!I10+BP!J10)/2),"Prejuizo na DRE")</f>
        <v>0.12464467258438144</v>
      </c>
      <c r="H43" s="214"/>
    </row>
    <row r="44" spans="1:8" ht="12.75" customHeight="1">
      <c r="A44" s="214"/>
      <c r="B44" s="123" t="s">
        <v>109</v>
      </c>
      <c r="C44" s="123"/>
      <c r="D44" s="123" t="s">
        <v>71</v>
      </c>
      <c r="E44" s="125">
        <f>IF(DRE!F44&gt;0,DRE!F44/((BP!G49+BP!H49)/2),"Prejuizo na DRE")</f>
        <v>0.21511635949956512</v>
      </c>
      <c r="F44" s="125">
        <f>IF(DRE!G44&gt;0,DRE!G44/((BP!H49+BP!I49)/2),"Prejuizo na DRE")</f>
        <v>0.25127456023233274</v>
      </c>
      <c r="G44" s="125">
        <f>IF(DRE!H44&gt;0,DRE!H44/((BP!I49+BP!J49)/2),"Prejuizo na DRE")</f>
        <v>0.28424128422038691</v>
      </c>
      <c r="H44" s="214"/>
    </row>
    <row r="45" spans="1:8" ht="12.75" customHeight="1">
      <c r="A45" s="214"/>
      <c r="B45" s="123" t="s">
        <v>95</v>
      </c>
      <c r="C45" s="123"/>
      <c r="D45" s="123" t="s">
        <v>72</v>
      </c>
      <c r="E45" s="125">
        <f>IF(DRE!F5&gt;0,(E42*E40),"Prejuizo na DRE")</f>
        <v>8.3699080204088602E-2</v>
      </c>
      <c r="F45" s="125">
        <f>IF(DRE!G5&gt;0,(F42*F40),"Prejuizo na DRE")</f>
        <v>0.10662645191531342</v>
      </c>
      <c r="G45" s="125">
        <f>IF(DRE!H5&gt;0,(G42*G40),"Prejuizo na DRE")</f>
        <v>0.12464467258438144</v>
      </c>
      <c r="H45" s="214"/>
    </row>
    <row r="46" spans="1:8" ht="12.75" customHeight="1" thickBot="1">
      <c r="A46" s="214"/>
      <c r="B46" s="7"/>
      <c r="C46" s="7"/>
      <c r="D46" s="288"/>
      <c r="E46" s="7"/>
      <c r="F46" s="7"/>
      <c r="G46" s="7"/>
      <c r="H46" s="214"/>
    </row>
    <row r="47" spans="1:8" ht="12.75" customHeight="1">
      <c r="A47" s="214"/>
      <c r="B47" s="215" t="s">
        <v>138</v>
      </c>
      <c r="C47" s="259"/>
      <c r="D47" s="216"/>
      <c r="E47" s="216"/>
      <c r="F47" s="216"/>
      <c r="G47" s="217"/>
      <c r="H47" s="214"/>
    </row>
    <row r="48" spans="1:8" ht="12.75" customHeight="1">
      <c r="A48" s="214"/>
      <c r="B48" s="218" t="s">
        <v>139</v>
      </c>
      <c r="C48" s="260"/>
      <c r="D48" s="188"/>
      <c r="E48" s="188"/>
      <c r="F48" s="188"/>
      <c r="G48" s="219"/>
      <c r="H48" s="214"/>
    </row>
    <row r="49" spans="1:8" ht="12.75" customHeight="1" thickBot="1">
      <c r="A49" s="214"/>
      <c r="B49" s="220" t="s">
        <v>152</v>
      </c>
      <c r="C49" s="261"/>
      <c r="D49" s="221"/>
      <c r="E49" s="221"/>
      <c r="F49" s="221"/>
      <c r="G49" s="222"/>
      <c r="H49" s="214"/>
    </row>
    <row r="50" spans="1:8" ht="12.75" customHeight="1">
      <c r="A50" s="214"/>
      <c r="B50" s="214"/>
      <c r="C50" s="214"/>
      <c r="D50" s="214"/>
      <c r="E50" s="214"/>
      <c r="F50" s="214"/>
      <c r="G50" s="214"/>
      <c r="H50" s="214"/>
    </row>
    <row r="51" spans="1:8" ht="18.75" customHeight="1">
      <c r="A51" s="214"/>
      <c r="B51" s="766" t="s">
        <v>73</v>
      </c>
      <c r="C51" s="767"/>
      <c r="D51" s="767"/>
      <c r="E51" s="767"/>
      <c r="F51" s="767"/>
      <c r="G51" s="768"/>
      <c r="H51" s="214"/>
    </row>
    <row r="52" spans="1:8" ht="12.75" customHeight="1">
      <c r="A52" s="214"/>
      <c r="B52" s="761"/>
      <c r="C52" s="761"/>
      <c r="D52" s="761"/>
      <c r="E52" s="761"/>
      <c r="F52" s="761"/>
      <c r="G52" s="761"/>
      <c r="H52" s="214"/>
    </row>
    <row r="53" spans="1:8" ht="12.75" customHeight="1">
      <c r="A53" s="214"/>
      <c r="B53" s="762" t="s">
        <v>21</v>
      </c>
      <c r="C53" s="762"/>
      <c r="D53" s="762"/>
      <c r="E53" s="122">
        <f>E18</f>
        <v>44196</v>
      </c>
      <c r="F53" s="122">
        <f>F18</f>
        <v>43830</v>
      </c>
      <c r="G53" s="122">
        <f>G18</f>
        <v>43465</v>
      </c>
      <c r="H53" s="214"/>
    </row>
    <row r="54" spans="1:8" ht="12.75" customHeight="1">
      <c r="A54" s="214"/>
      <c r="B54" s="126" t="s">
        <v>97</v>
      </c>
      <c r="C54" s="126"/>
      <c r="D54" s="185" t="s">
        <v>74</v>
      </c>
      <c r="E54" s="127">
        <f>(BP!G36+BP!G43)/BP!G49</f>
        <v>1.6616509576981218</v>
      </c>
      <c r="F54" s="127">
        <f>(BP!H36+BP!H43)/BP!H49</f>
        <v>1.462770242456916</v>
      </c>
      <c r="G54" s="127">
        <f>(BP!I36+BP!I43)/BP!I49</f>
        <v>1.2306287096865556</v>
      </c>
      <c r="H54" s="214"/>
    </row>
    <row r="55" spans="1:8" ht="12.75" customHeight="1">
      <c r="A55" s="214"/>
      <c r="B55" s="126" t="s">
        <v>75</v>
      </c>
      <c r="C55" s="126"/>
      <c r="D55" s="185" t="s">
        <v>117</v>
      </c>
      <c r="E55" s="127">
        <f>BP!G36/(BP!G36+BP!G43)</f>
        <v>0.61626150948221947</v>
      </c>
      <c r="F55" s="127">
        <f>BP!H36/(BP!H36+BP!H43)</f>
        <v>0.69446200117373025</v>
      </c>
      <c r="G55" s="127">
        <f>BP!I36/(BP!I36+BP!I43)</f>
        <v>0.88858995392205053</v>
      </c>
      <c r="H55" s="214"/>
    </row>
    <row r="56" spans="1:8" ht="12.75" customHeight="1">
      <c r="A56" s="214"/>
      <c r="B56" s="126" t="s">
        <v>76</v>
      </c>
      <c r="C56" s="126"/>
      <c r="D56" s="185" t="s">
        <v>116</v>
      </c>
      <c r="E56" s="127">
        <f>(BP!G24+BP!G26+BP!G28+BP!G30)/BP!G49</f>
        <v>0.87159763227562281</v>
      </c>
      <c r="F56" s="127">
        <f>(BP!H24+BP!H26+BP!H28+BP!H30)/BP!H49</f>
        <v>0.97902715806523055</v>
      </c>
      <c r="G56" s="127">
        <f>(BP!I24+BP!I26+BP!I28+BP!I30)/BP!I49</f>
        <v>0.66494298158660281</v>
      </c>
      <c r="H56" s="214"/>
    </row>
    <row r="57" spans="1:8" ht="12.75" customHeight="1">
      <c r="A57" s="214"/>
      <c r="B57" s="126" t="s">
        <v>96</v>
      </c>
      <c r="C57" s="126"/>
      <c r="D57" s="186" t="s">
        <v>144</v>
      </c>
      <c r="E57" s="127">
        <f>(BP!G24+BP!G26+BP!G28+BP!G30)/(BP!G43+BP!G49)</f>
        <v>0.53222804493021114</v>
      </c>
      <c r="F57" s="127">
        <f>(BP!H24+BP!H26+BP!H28+BP!H30)/(BP!H43+BP!H49)</f>
        <v>0.67662283418918512</v>
      </c>
      <c r="G57" s="127">
        <f>(BP!I24+BP!I26+BP!I28+BP!I30)/(BP!I43+BP!I49)</f>
        <v>0.58476862885680658</v>
      </c>
      <c r="H57" s="214"/>
    </row>
    <row r="58" spans="1:8" ht="12.75" customHeight="1" thickBot="1">
      <c r="A58" s="214"/>
      <c r="B58" s="214"/>
      <c r="C58" s="214"/>
      <c r="D58" s="214"/>
      <c r="E58" s="214"/>
      <c r="F58" s="214"/>
      <c r="G58" s="214"/>
      <c r="H58" s="214"/>
    </row>
    <row r="59" spans="1:8" s="331" customFormat="1" ht="12.75" customHeight="1">
      <c r="A59" s="289"/>
      <c r="B59" s="215" t="s">
        <v>140</v>
      </c>
      <c r="C59" s="259"/>
      <c r="D59" s="216"/>
      <c r="E59" s="216"/>
      <c r="F59" s="216"/>
      <c r="G59" s="217"/>
      <c r="H59" s="289"/>
    </row>
    <row r="60" spans="1:8" s="331" customFormat="1" ht="12.75" customHeight="1">
      <c r="A60" s="289"/>
      <c r="B60" s="496" t="s">
        <v>309</v>
      </c>
      <c r="C60" s="494"/>
      <c r="D60" s="447" t="s">
        <v>310</v>
      </c>
      <c r="E60" s="482"/>
      <c r="F60" s="482"/>
      <c r="G60" s="219"/>
      <c r="H60" s="289"/>
    </row>
    <row r="61" spans="1:8" s="331" customFormat="1" ht="12.75" customHeight="1" thickBot="1">
      <c r="A61" s="289"/>
      <c r="B61" s="497" t="s">
        <v>312</v>
      </c>
      <c r="C61" s="262"/>
      <c r="D61" s="495" t="s">
        <v>311</v>
      </c>
      <c r="E61" s="221"/>
      <c r="F61" s="221"/>
      <c r="G61" s="222"/>
      <c r="H61" s="289"/>
    </row>
    <row r="62" spans="1:8" s="331" customFormat="1" ht="12.75" customHeight="1">
      <c r="A62" s="289"/>
      <c r="B62" s="260"/>
      <c r="C62" s="260"/>
      <c r="D62" s="188"/>
      <c r="E62" s="188"/>
      <c r="F62" s="188"/>
      <c r="G62" s="188"/>
      <c r="H62" s="289"/>
    </row>
    <row r="63" spans="1:8" s="331" customFormat="1" ht="12.75" customHeight="1">
      <c r="A63" s="289"/>
      <c r="B63" s="260"/>
      <c r="C63" s="260"/>
      <c r="D63" s="188"/>
      <c r="E63" s="188"/>
      <c r="F63" s="188"/>
      <c r="G63" s="188"/>
      <c r="H63" s="289"/>
    </row>
    <row r="64" spans="1:8" s="331" customFormat="1" ht="12.75" customHeight="1">
      <c r="A64" s="289"/>
      <c r="B64" s="260"/>
      <c r="C64" s="260"/>
      <c r="D64" s="188"/>
      <c r="E64" s="188"/>
      <c r="F64" s="188"/>
      <c r="G64" s="188"/>
      <c r="H64" s="289"/>
    </row>
    <row r="65" spans="1:8" s="331" customFormat="1" ht="12.75" customHeight="1">
      <c r="A65" s="289"/>
      <c r="B65" s="260"/>
      <c r="C65" s="260"/>
      <c r="D65" s="188"/>
      <c r="E65" s="188"/>
      <c r="F65" s="188"/>
      <c r="G65" s="188"/>
      <c r="H65" s="289"/>
    </row>
    <row r="66" spans="1:8" s="331" customFormat="1" ht="12.75" customHeight="1">
      <c r="A66" s="289"/>
      <c r="B66" s="260"/>
      <c r="C66" s="260"/>
      <c r="D66" s="188"/>
      <c r="E66" s="188"/>
      <c r="F66" s="188"/>
      <c r="G66" s="188"/>
      <c r="H66" s="289"/>
    </row>
    <row r="67" spans="1:8" s="331" customFormat="1" ht="12.75" customHeight="1">
      <c r="A67" s="289"/>
      <c r="B67" s="260"/>
      <c r="C67" s="260"/>
      <c r="D67" s="188"/>
      <c r="E67" s="188"/>
      <c r="F67" s="188"/>
      <c r="G67" s="188"/>
      <c r="H67" s="289"/>
    </row>
    <row r="68" spans="1:8" ht="12.75" customHeight="1">
      <c r="A68" s="214"/>
      <c r="B68" s="775" t="str">
        <f>Menu!D31</f>
        <v>Copyright© 2017 Prof. Alexandre Alcantara - Todos os direitos reservados - Versão 1.0</v>
      </c>
      <c r="C68" s="775"/>
      <c r="D68" s="775"/>
      <c r="E68" s="775"/>
      <c r="F68" s="775"/>
      <c r="G68" s="775"/>
      <c r="H68" s="214"/>
    </row>
    <row r="69" spans="1:8" ht="12.75" customHeight="1">
      <c r="A69" s="214"/>
      <c r="B69" s="481"/>
      <c r="C69" s="481"/>
      <c r="D69" s="481"/>
      <c r="E69" s="481"/>
      <c r="F69" s="481"/>
      <c r="G69" s="481"/>
      <c r="H69" s="214"/>
    </row>
    <row r="70" spans="1:8" s="91" customFormat="1" ht="15.75">
      <c r="A70" s="87"/>
      <c r="B70" s="760" t="s">
        <v>145</v>
      </c>
      <c r="C70" s="760"/>
      <c r="D70" s="760"/>
      <c r="E70" s="760"/>
      <c r="F70" s="760"/>
      <c r="G70" s="760"/>
      <c r="H70" s="425"/>
    </row>
    <row r="71" spans="1:8" ht="12.75" customHeight="1">
      <c r="A71" s="214"/>
      <c r="B71" s="481"/>
      <c r="C71" s="481"/>
      <c r="D71" s="481"/>
      <c r="E71" s="481"/>
      <c r="F71" s="481"/>
      <c r="G71" s="481"/>
      <c r="H71" s="214"/>
    </row>
    <row r="72" spans="1:8" ht="12.75" customHeight="1">
      <c r="A72" s="214"/>
      <c r="B72" s="763" t="str">
        <f>D4</f>
        <v>LOJAS RENNER</v>
      </c>
      <c r="C72" s="764"/>
      <c r="D72" s="764"/>
      <c r="E72" s="764"/>
      <c r="F72" s="764"/>
      <c r="G72" s="765"/>
      <c r="H72" s="214"/>
    </row>
    <row r="73" spans="1:8" ht="12.75" customHeight="1">
      <c r="A73" s="214"/>
      <c r="B73" s="214"/>
      <c r="C73" s="214"/>
      <c r="D73" s="214"/>
      <c r="E73" s="214"/>
      <c r="F73" s="214"/>
      <c r="G73" s="214"/>
      <c r="H73" s="214"/>
    </row>
    <row r="74" spans="1:8" ht="18.75" customHeight="1">
      <c r="A74" s="214"/>
      <c r="B74" s="766" t="s">
        <v>141</v>
      </c>
      <c r="C74" s="767"/>
      <c r="D74" s="767"/>
      <c r="E74" s="767"/>
      <c r="F74" s="767"/>
      <c r="G74" s="768"/>
      <c r="H74" s="214"/>
    </row>
    <row r="75" spans="1:8" ht="12.75" customHeight="1">
      <c r="A75" s="214"/>
      <c r="B75" s="223"/>
      <c r="C75" s="223"/>
      <c r="D75" s="8"/>
      <c r="E75" s="8"/>
      <c r="F75" s="84"/>
      <c r="G75" s="84"/>
      <c r="H75" s="84"/>
    </row>
    <row r="76" spans="1:8" ht="12.75" customHeight="1">
      <c r="A76" s="214"/>
      <c r="B76" s="776" t="s">
        <v>21</v>
      </c>
      <c r="C76" s="776"/>
      <c r="D76" s="776"/>
      <c r="E76" s="122">
        <f>E18</f>
        <v>44196</v>
      </c>
      <c r="F76" s="122">
        <f>F18</f>
        <v>43830</v>
      </c>
      <c r="G76" s="122">
        <f>G18</f>
        <v>43465</v>
      </c>
      <c r="H76" s="214"/>
    </row>
    <row r="77" spans="1:8" ht="12.75" customHeight="1">
      <c r="A77" s="214"/>
      <c r="B77" s="13"/>
      <c r="C77" s="13"/>
      <c r="D77" s="14"/>
      <c r="E77" s="16"/>
      <c r="F77" s="16"/>
      <c r="G77" s="16"/>
      <c r="H77" s="214"/>
    </row>
    <row r="78" spans="1:8" ht="20.100000000000001" customHeight="1">
      <c r="A78" s="214"/>
      <c r="B78" s="224" t="s">
        <v>24</v>
      </c>
      <c r="C78" s="224"/>
      <c r="D78" s="225"/>
      <c r="E78" s="226">
        <f>E81+E86</f>
        <v>8896766</v>
      </c>
      <c r="F78" s="226">
        <f>F81+F86</f>
        <v>6656209</v>
      </c>
      <c r="G78" s="226">
        <f>G81+G86</f>
        <v>5930335</v>
      </c>
      <c r="H78" s="214"/>
    </row>
    <row r="79" spans="1:8" ht="12.75" customHeight="1">
      <c r="A79" s="426"/>
      <c r="B79" s="227"/>
      <c r="C79" s="227"/>
      <c r="D79" s="228"/>
      <c r="E79" s="229"/>
      <c r="F79" s="229"/>
      <c r="G79" s="229"/>
      <c r="H79" s="426"/>
    </row>
    <row r="80" spans="1:8" ht="15" customHeight="1">
      <c r="A80" s="214"/>
      <c r="B80" s="230" t="s">
        <v>105</v>
      </c>
      <c r="C80" s="263"/>
      <c r="D80" s="147" t="s">
        <v>88</v>
      </c>
      <c r="E80" s="231">
        <f>CapitalGiro!E11</f>
        <v>2672353</v>
      </c>
      <c r="F80" s="231">
        <f>CapitalGiro!F11</f>
        <v>1372302</v>
      </c>
      <c r="G80" s="231">
        <f>CapitalGiro!G11</f>
        <v>1384364</v>
      </c>
      <c r="H80" s="214"/>
    </row>
    <row r="81" spans="1:8" ht="20.100000000000001" customHeight="1">
      <c r="A81" s="214"/>
      <c r="B81" s="232"/>
      <c r="C81" s="232"/>
      <c r="D81" s="233" t="s">
        <v>104</v>
      </c>
      <c r="E81" s="234">
        <f>E80</f>
        <v>2672353</v>
      </c>
      <c r="F81" s="234">
        <f>F80</f>
        <v>1372302</v>
      </c>
      <c r="G81" s="234">
        <f>G80</f>
        <v>1384364</v>
      </c>
      <c r="H81" s="214"/>
    </row>
    <row r="82" spans="1:8" ht="6.75" customHeight="1">
      <c r="A82" s="214"/>
      <c r="B82" s="235"/>
      <c r="C82" s="235"/>
      <c r="D82" s="236"/>
      <c r="E82" s="237"/>
      <c r="F82" s="237"/>
      <c r="G82" s="237"/>
      <c r="H82" s="214"/>
    </row>
    <row r="83" spans="1:8" ht="15" customHeight="1">
      <c r="A83" s="214"/>
      <c r="B83" s="238" t="s">
        <v>77</v>
      </c>
      <c r="C83" s="238"/>
      <c r="D83" s="239" t="s">
        <v>87</v>
      </c>
      <c r="E83" s="240">
        <f>CapitalGiro!E15</f>
        <v>3811668</v>
      </c>
      <c r="F83" s="240">
        <f>CapitalGiro!F15</f>
        <v>3825961</v>
      </c>
      <c r="G83" s="240">
        <f>CapitalGiro!G15</f>
        <v>3162670</v>
      </c>
      <c r="H83" s="214"/>
    </row>
    <row r="84" spans="1:8" ht="15" customHeight="1">
      <c r="A84" s="214"/>
      <c r="B84" s="241"/>
      <c r="C84" s="241"/>
      <c r="D84" s="242" t="s">
        <v>25</v>
      </c>
      <c r="E84" s="240">
        <f>CapitalGiro!E16</f>
        <v>1381662</v>
      </c>
      <c r="F84" s="240">
        <f>CapitalGiro!F16</f>
        <v>1124506</v>
      </c>
      <c r="G84" s="240">
        <f>CapitalGiro!G16</f>
        <v>1110305</v>
      </c>
      <c r="H84" s="214"/>
    </row>
    <row r="85" spans="1:8" ht="15" customHeight="1">
      <c r="A85" s="214"/>
      <c r="B85" s="241"/>
      <c r="C85" s="241"/>
      <c r="D85" s="243" t="s">
        <v>26</v>
      </c>
      <c r="E85" s="240">
        <f>CapitalGiro!E17</f>
        <v>1031083</v>
      </c>
      <c r="F85" s="240">
        <f>CapitalGiro!F17</f>
        <v>333440</v>
      </c>
      <c r="G85" s="240">
        <f>CapitalGiro!G17</f>
        <v>272996</v>
      </c>
      <c r="H85" s="214"/>
    </row>
    <row r="86" spans="1:8" ht="20.100000000000001" customHeight="1">
      <c r="A86" s="214"/>
      <c r="B86" s="232"/>
      <c r="C86" s="232"/>
      <c r="D86" s="233" t="s">
        <v>78</v>
      </c>
      <c r="E86" s="234">
        <f>SUM(E83:E85)</f>
        <v>6224413</v>
      </c>
      <c r="F86" s="234">
        <f>SUM(F83:F85)</f>
        <v>5283907</v>
      </c>
      <c r="G86" s="234">
        <f>SUM(G83:G85)</f>
        <v>4545971</v>
      </c>
      <c r="H86" s="214"/>
    </row>
    <row r="87" spans="1:8" ht="6.75" customHeight="1">
      <c r="A87" s="214"/>
      <c r="B87" s="235"/>
      <c r="C87" s="235"/>
      <c r="D87" s="236"/>
      <c r="E87" s="237"/>
      <c r="F87" s="237"/>
      <c r="G87" s="237"/>
      <c r="H87" s="214"/>
    </row>
    <row r="88" spans="1:8" ht="20.100000000000001" customHeight="1">
      <c r="A88" s="214"/>
      <c r="B88" s="224" t="s">
        <v>29</v>
      </c>
      <c r="C88" s="224"/>
      <c r="D88" s="225"/>
      <c r="E88" s="226">
        <f>E91+E97</f>
        <v>5633411</v>
      </c>
      <c r="F88" s="226">
        <f>F91+F97</f>
        <v>4765317</v>
      </c>
      <c r="G88" s="226">
        <f>G91+G97</f>
        <v>4324355</v>
      </c>
      <c r="H88" s="214"/>
    </row>
    <row r="89" spans="1:8" ht="6.75" customHeight="1">
      <c r="A89" s="214"/>
      <c r="B89" s="235"/>
      <c r="C89" s="235"/>
      <c r="D89" s="236"/>
      <c r="E89" s="237"/>
      <c r="F89" s="237"/>
      <c r="G89" s="237"/>
      <c r="H89" s="214"/>
    </row>
    <row r="90" spans="1:8" ht="15" customHeight="1">
      <c r="A90" s="214"/>
      <c r="B90" s="238" t="s">
        <v>105</v>
      </c>
      <c r="C90" s="238"/>
      <c r="D90" s="244" t="s">
        <v>31</v>
      </c>
      <c r="E90" s="240">
        <f>CapitalGiro!E22</f>
        <v>1418471</v>
      </c>
      <c r="F90" s="240">
        <f>CapitalGiro!F22</f>
        <v>894018</v>
      </c>
      <c r="G90" s="240">
        <f>CapitalGiro!G22</f>
        <v>1423835</v>
      </c>
      <c r="H90" s="214"/>
    </row>
    <row r="91" spans="1:8" ht="20.100000000000001" customHeight="1">
      <c r="A91" s="214"/>
      <c r="B91" s="232"/>
      <c r="C91" s="232"/>
      <c r="D91" s="233" t="s">
        <v>104</v>
      </c>
      <c r="E91" s="234">
        <f>E90</f>
        <v>1418471</v>
      </c>
      <c r="F91" s="234">
        <f>F90</f>
        <v>894018</v>
      </c>
      <c r="G91" s="234">
        <f>G90</f>
        <v>1423835</v>
      </c>
      <c r="H91" s="214"/>
    </row>
    <row r="92" spans="1:8" ht="6.75" customHeight="1">
      <c r="A92" s="214"/>
      <c r="B92" s="235"/>
      <c r="C92" s="235"/>
      <c r="D92" s="236"/>
      <c r="E92" s="237"/>
      <c r="F92" s="237"/>
      <c r="G92" s="237"/>
      <c r="H92" s="214"/>
    </row>
    <row r="93" spans="1:8" ht="15" customHeight="1">
      <c r="A93" s="214"/>
      <c r="B93" s="250" t="s">
        <v>77</v>
      </c>
      <c r="C93" s="250"/>
      <c r="D93" s="251" t="s">
        <v>30</v>
      </c>
      <c r="E93" s="240">
        <f>CapitalGiro!E26</f>
        <v>1404852</v>
      </c>
      <c r="F93" s="240">
        <f>CapitalGiro!F26</f>
        <v>1081785</v>
      </c>
      <c r="G93" s="240">
        <f>CapitalGiro!G26</f>
        <v>1025824</v>
      </c>
      <c r="H93" s="214"/>
    </row>
    <row r="94" spans="1:8" ht="15" customHeight="1">
      <c r="A94" s="214"/>
      <c r="B94" s="249"/>
      <c r="C94" s="249"/>
      <c r="D94" s="252" t="s">
        <v>32</v>
      </c>
      <c r="E94" s="240">
        <f>CapitalGiro!E27</f>
        <v>0</v>
      </c>
      <c r="F94" s="240">
        <f>CapitalGiro!F27</f>
        <v>636723</v>
      </c>
      <c r="G94" s="240">
        <f>CapitalGiro!G27</f>
        <v>550016</v>
      </c>
      <c r="H94" s="214"/>
    </row>
    <row r="95" spans="1:8" ht="15" customHeight="1">
      <c r="A95" s="214"/>
      <c r="B95" s="249"/>
      <c r="C95" s="249"/>
      <c r="D95" s="242" t="s">
        <v>33</v>
      </c>
      <c r="E95" s="240">
        <f>CapitalGiro!E28</f>
        <v>0</v>
      </c>
      <c r="F95" s="240">
        <f>CapitalGiro!F28</f>
        <v>67635</v>
      </c>
      <c r="G95" s="240">
        <f>CapitalGiro!G28</f>
        <v>47783</v>
      </c>
      <c r="H95" s="214"/>
    </row>
    <row r="96" spans="1:8" ht="15" customHeight="1">
      <c r="A96" s="214"/>
      <c r="B96" s="249"/>
      <c r="C96" s="249"/>
      <c r="D96" s="253" t="s">
        <v>90</v>
      </c>
      <c r="E96" s="240">
        <f>CapitalGiro!E29</f>
        <v>2810088</v>
      </c>
      <c r="F96" s="240">
        <f>CapitalGiro!F29</f>
        <v>2085156</v>
      </c>
      <c r="G96" s="240">
        <f>CapitalGiro!G29</f>
        <v>1276897</v>
      </c>
      <c r="H96" s="214"/>
    </row>
    <row r="97" spans="1:8" ht="20.100000000000001" customHeight="1">
      <c r="A97" s="214"/>
      <c r="B97" s="232"/>
      <c r="C97" s="232"/>
      <c r="D97" s="233" t="s">
        <v>78</v>
      </c>
      <c r="E97" s="234">
        <f>SUM(E93:E96)</f>
        <v>4214940</v>
      </c>
      <c r="F97" s="234">
        <f>SUM(F93:F96)</f>
        <v>3871299</v>
      </c>
      <c r="G97" s="234">
        <f>SUM(G93:G96)</f>
        <v>2900520</v>
      </c>
      <c r="H97" s="214"/>
    </row>
    <row r="98" spans="1:8" ht="6.75" customHeight="1">
      <c r="A98" s="214"/>
      <c r="B98" s="235"/>
      <c r="C98" s="235"/>
      <c r="D98" s="236"/>
      <c r="E98" s="237"/>
      <c r="F98" s="237"/>
      <c r="G98" s="237"/>
      <c r="H98" s="214"/>
    </row>
    <row r="99" spans="1:8" ht="15" customHeight="1">
      <c r="A99" s="214"/>
      <c r="B99" s="146"/>
      <c r="C99" s="146"/>
      <c r="D99" s="244" t="s">
        <v>79</v>
      </c>
      <c r="E99" s="245">
        <f>E86</f>
        <v>6224413</v>
      </c>
      <c r="F99" s="245">
        <f>F86</f>
        <v>5283907</v>
      </c>
      <c r="G99" s="245">
        <f>G86</f>
        <v>4545971</v>
      </c>
      <c r="H99" s="427"/>
    </row>
    <row r="100" spans="1:8" ht="15" customHeight="1">
      <c r="A100" s="214"/>
      <c r="B100" s="146"/>
      <c r="C100" s="146"/>
      <c r="D100" s="243" t="s">
        <v>80</v>
      </c>
      <c r="E100" s="247">
        <f>E97</f>
        <v>4214940</v>
      </c>
      <c r="F100" s="240">
        <f>F97</f>
        <v>3871299</v>
      </c>
      <c r="G100" s="240">
        <f>G97</f>
        <v>2900520</v>
      </c>
      <c r="H100" s="427"/>
    </row>
    <row r="101" spans="1:8" ht="20.100000000000001" customHeight="1">
      <c r="A101" s="214"/>
      <c r="B101" s="147"/>
      <c r="C101" s="147"/>
      <c r="D101" s="233" t="s">
        <v>81</v>
      </c>
      <c r="E101" s="234">
        <f>E99-E100</f>
        <v>2009473</v>
      </c>
      <c r="F101" s="234">
        <f>F99-F100</f>
        <v>1412608</v>
      </c>
      <c r="G101" s="234">
        <f>G99-G100</f>
        <v>1645451</v>
      </c>
      <c r="H101" s="427"/>
    </row>
    <row r="102" spans="1:8" ht="6.75" customHeight="1">
      <c r="A102" s="214"/>
      <c r="B102" s="235"/>
      <c r="C102" s="235"/>
      <c r="D102" s="236"/>
      <c r="E102" s="237"/>
      <c r="F102" s="237"/>
      <c r="G102" s="237"/>
      <c r="H102" s="214"/>
    </row>
    <row r="103" spans="1:8" ht="15" customHeight="1">
      <c r="A103" s="214"/>
      <c r="B103" s="147"/>
      <c r="C103" s="147"/>
      <c r="D103" s="244" t="s">
        <v>98</v>
      </c>
      <c r="E103" s="245">
        <f>E81</f>
        <v>2672353</v>
      </c>
      <c r="F103" s="245">
        <f>F81</f>
        <v>1372302</v>
      </c>
      <c r="G103" s="245">
        <f>G81</f>
        <v>1384364</v>
      </c>
      <c r="H103" s="427"/>
    </row>
    <row r="104" spans="1:8" ht="15" customHeight="1">
      <c r="A104" s="214"/>
      <c r="B104" s="147"/>
      <c r="C104" s="147"/>
      <c r="D104" s="243" t="s">
        <v>99</v>
      </c>
      <c r="E104" s="240">
        <f>E91</f>
        <v>1418471</v>
      </c>
      <c r="F104" s="240">
        <f>F91</f>
        <v>894018</v>
      </c>
      <c r="G104" s="240">
        <f>G91</f>
        <v>1423835</v>
      </c>
      <c r="H104" s="427"/>
    </row>
    <row r="105" spans="1:8" ht="20.100000000000001" customHeight="1">
      <c r="A105" s="214"/>
      <c r="B105" s="147"/>
      <c r="C105" s="147"/>
      <c r="D105" s="233" t="s">
        <v>82</v>
      </c>
      <c r="E105" s="234">
        <f>E103-E104</f>
        <v>1253882</v>
      </c>
      <c r="F105" s="234">
        <f>F103-F104</f>
        <v>478284</v>
      </c>
      <c r="G105" s="234">
        <f>G103-G104</f>
        <v>-39471</v>
      </c>
      <c r="H105" s="427"/>
    </row>
    <row r="106" spans="1:8" ht="6.75" customHeight="1">
      <c r="A106" s="214"/>
      <c r="B106" s="235"/>
      <c r="C106" s="235"/>
      <c r="D106" s="236"/>
      <c r="E106" s="237"/>
      <c r="F106" s="237"/>
      <c r="G106" s="237"/>
      <c r="H106" s="214"/>
    </row>
    <row r="107" spans="1:8" ht="15" customHeight="1">
      <c r="A107" s="214"/>
      <c r="B107" s="147"/>
      <c r="C107" s="147"/>
      <c r="D107" s="244" t="s">
        <v>83</v>
      </c>
      <c r="E107" s="245">
        <f t="shared" ref="E107:G108" si="0">E99+E103</f>
        <v>8896766</v>
      </c>
      <c r="F107" s="245">
        <f t="shared" si="0"/>
        <v>6656209</v>
      </c>
      <c r="G107" s="245">
        <f t="shared" si="0"/>
        <v>5930335</v>
      </c>
      <c r="H107" s="427"/>
    </row>
    <row r="108" spans="1:8" ht="15" customHeight="1">
      <c r="A108" s="214"/>
      <c r="B108" s="147"/>
      <c r="C108" s="147"/>
      <c r="D108" s="243" t="s">
        <v>84</v>
      </c>
      <c r="E108" s="245">
        <f t="shared" si="0"/>
        <v>5633411</v>
      </c>
      <c r="F108" s="245">
        <f t="shared" si="0"/>
        <v>4765317</v>
      </c>
      <c r="G108" s="245">
        <f t="shared" si="0"/>
        <v>4324355</v>
      </c>
      <c r="H108" s="427"/>
    </row>
    <row r="109" spans="1:8" ht="20.100000000000001" customHeight="1">
      <c r="A109" s="214"/>
      <c r="B109" s="147"/>
      <c r="C109" s="147"/>
      <c r="D109" s="233" t="s">
        <v>85</v>
      </c>
      <c r="E109" s="234">
        <f>E107-E108</f>
        <v>3263355</v>
      </c>
      <c r="F109" s="234">
        <f>F107-F108</f>
        <v>1890892</v>
      </c>
      <c r="G109" s="234">
        <f>G107-G108</f>
        <v>1605980</v>
      </c>
      <c r="H109" s="427"/>
    </row>
    <row r="110" spans="1:8" ht="5.25" customHeight="1">
      <c r="A110" s="428"/>
      <c r="B110" s="264"/>
      <c r="C110" s="264"/>
      <c r="D110" s="265"/>
      <c r="E110" s="266"/>
      <c r="F110" s="266"/>
      <c r="G110" s="266"/>
    </row>
    <row r="111" spans="1:8" ht="15.75" customHeight="1">
      <c r="A111" s="214"/>
      <c r="B111" s="267" t="s">
        <v>148</v>
      </c>
      <c r="C111" s="214"/>
      <c r="D111" s="214"/>
      <c r="E111" s="214"/>
      <c r="F111" s="214"/>
      <c r="G111" s="214"/>
      <c r="H111" s="214"/>
    </row>
    <row r="112" spans="1:8" s="4" customFormat="1" ht="170.1" customHeight="1">
      <c r="A112" s="5"/>
      <c r="B112" s="783" t="str">
        <f>Parecer!B10</f>
        <v>Insira aqui seu Parecer Final quanto a situação econômico-financeira e patrimonial da empresa analisada.</v>
      </c>
      <c r="C112" s="784"/>
      <c r="D112" s="784"/>
      <c r="E112" s="784"/>
      <c r="F112" s="784"/>
      <c r="G112" s="785"/>
      <c r="H112" s="6"/>
    </row>
    <row r="113" spans="1:8" ht="5.25" customHeight="1">
      <c r="A113" s="214"/>
      <c r="B113" s="214"/>
      <c r="C113" s="214"/>
      <c r="D113" s="214"/>
      <c r="E113" s="214"/>
      <c r="F113" s="214"/>
      <c r="G113" s="214"/>
      <c r="H113" s="214"/>
    </row>
    <row r="114" spans="1:8" ht="12.75" customHeight="1">
      <c r="A114" s="214"/>
      <c r="B114" s="387" t="s">
        <v>149</v>
      </c>
      <c r="C114" s="300"/>
      <c r="D114" s="300"/>
      <c r="E114" s="300"/>
      <c r="F114" s="300"/>
      <c r="G114" s="290"/>
      <c r="H114" s="214"/>
    </row>
    <row r="115" spans="1:8" ht="12.75" customHeight="1">
      <c r="A115" s="214"/>
      <c r="B115" s="780" t="s">
        <v>227</v>
      </c>
      <c r="C115" s="781"/>
      <c r="D115" s="781"/>
      <c r="E115" s="781"/>
      <c r="F115" s="781"/>
      <c r="G115" s="782"/>
      <c r="H115" s="214"/>
    </row>
    <row r="116" spans="1:8" ht="12.75" customHeight="1">
      <c r="A116" s="214"/>
      <c r="B116" s="777" t="s">
        <v>150</v>
      </c>
      <c r="C116" s="778"/>
      <c r="D116" s="778"/>
      <c r="E116" s="778"/>
      <c r="F116" s="778"/>
      <c r="G116" s="779"/>
      <c r="H116" s="214"/>
    </row>
    <row r="117" spans="1:8" ht="12.75" customHeight="1">
      <c r="A117" s="214"/>
      <c r="B117" s="772" t="s">
        <v>228</v>
      </c>
      <c r="C117" s="773"/>
      <c r="D117" s="773"/>
      <c r="E117" s="773"/>
      <c r="F117" s="773"/>
      <c r="G117" s="774"/>
      <c r="H117" s="214"/>
    </row>
    <row r="118" spans="1:8" ht="12.75" customHeight="1">
      <c r="A118" s="214"/>
      <c r="B118" s="396"/>
      <c r="C118" s="396"/>
      <c r="D118" s="396"/>
      <c r="E118" s="396"/>
      <c r="F118" s="396"/>
      <c r="G118" s="396"/>
      <c r="H118" s="214"/>
    </row>
    <row r="119" spans="1:8" ht="12.75" customHeight="1">
      <c r="A119" s="214"/>
      <c r="B119" s="396"/>
      <c r="C119" s="396"/>
      <c r="D119" s="396"/>
      <c r="E119" s="396"/>
      <c r="F119" s="396"/>
      <c r="G119" s="396"/>
      <c r="H119" s="214"/>
    </row>
    <row r="120" spans="1:8" ht="12.75" customHeight="1">
      <c r="A120" s="214"/>
      <c r="B120" s="214"/>
      <c r="C120" s="214"/>
      <c r="D120" s="214"/>
      <c r="E120" s="214"/>
      <c r="F120" s="214"/>
      <c r="G120" s="214"/>
      <c r="H120" s="214"/>
    </row>
    <row r="121" spans="1:8" ht="12.75" customHeight="1">
      <c r="A121" s="427"/>
      <c r="B121" s="329" t="s">
        <v>179</v>
      </c>
      <c r="C121" s="328"/>
      <c r="D121" s="328"/>
      <c r="E121" s="328"/>
      <c r="F121" s="299"/>
      <c r="G121" s="188"/>
      <c r="H121" s="188"/>
    </row>
    <row r="122" spans="1:8" ht="12.75" customHeight="1">
      <c r="A122" s="427"/>
      <c r="B122" s="323" t="s">
        <v>181</v>
      </c>
      <c r="C122" s="324"/>
      <c r="D122" s="324"/>
      <c r="E122" s="324"/>
      <c r="F122" s="324"/>
      <c r="G122" s="325"/>
      <c r="H122" s="326"/>
    </row>
    <row r="123" spans="1:8" ht="12.75" customHeight="1">
      <c r="A123" s="214"/>
      <c r="B123" s="214"/>
      <c r="C123" s="214"/>
      <c r="D123" s="214"/>
      <c r="E123" s="214"/>
      <c r="F123" s="214"/>
      <c r="G123" s="214"/>
      <c r="H123" s="214"/>
    </row>
    <row r="124" spans="1:8" ht="12.75" customHeight="1">
      <c r="A124" s="214"/>
      <c r="B124" s="775" t="str">
        <f>Menu!D31</f>
        <v>Copyright© 2017 Prof. Alexandre Alcantara - Todos os direitos reservados - Versão 1.0</v>
      </c>
      <c r="C124" s="775"/>
      <c r="D124" s="775"/>
      <c r="E124" s="775"/>
      <c r="F124" s="775"/>
      <c r="G124" s="775"/>
      <c r="H124" s="214"/>
    </row>
    <row r="125" spans="1:8" ht="12.75" hidden="1" customHeight="1">
      <c r="A125" s="214"/>
      <c r="B125" s="214"/>
      <c r="C125" s="214"/>
      <c r="D125" s="214"/>
      <c r="E125" s="214"/>
      <c r="F125" s="214"/>
      <c r="G125" s="214"/>
      <c r="H125" s="214"/>
    </row>
    <row r="150" ht="12.75" customHeight="1"/>
  </sheetData>
  <sheetProtection algorithmName="SHA-512" hashValue="WPzEQshFDRLCNC4I76FVs3kBs4J6qK0tobERzyYAYkcqfx1Gu+8OiqGlUanrT3I+cZE1/0NNtxZ7yM94Wt6frg==" saltValue="PNzN+4MNLYLUpp/+5Wf3nA==" spinCount="100000" sheet="1" objects="1" scenarios="1"/>
  <mergeCells count="24">
    <mergeCell ref="B117:G117"/>
    <mergeCell ref="B124:G124"/>
    <mergeCell ref="B29:G29"/>
    <mergeCell ref="B30:D30"/>
    <mergeCell ref="B37:G37"/>
    <mergeCell ref="B38:G38"/>
    <mergeCell ref="B116:G116"/>
    <mergeCell ref="B115:G115"/>
    <mergeCell ref="B74:G74"/>
    <mergeCell ref="B76:D76"/>
    <mergeCell ref="B112:G112"/>
    <mergeCell ref="B68:G68"/>
    <mergeCell ref="B70:G70"/>
    <mergeCell ref="B2:G2"/>
    <mergeCell ref="B52:G52"/>
    <mergeCell ref="B53:D53"/>
    <mergeCell ref="B72:G72"/>
    <mergeCell ref="B16:G16"/>
    <mergeCell ref="B28:G28"/>
    <mergeCell ref="B51:G51"/>
    <mergeCell ref="B39:D39"/>
    <mergeCell ref="B26:G26"/>
    <mergeCell ref="B17:G17"/>
    <mergeCell ref="B18:D18"/>
  </mergeCells>
  <hyperlinks>
    <hyperlink ref="G1" location="Menu!A1" display="Menu" xr:uid="{00000000-0004-0000-1000-000000000000}"/>
    <hyperlink ref="B117" location="Responsabilidade!A1" display="Leia a Declaração de Responsabilidade" xr:uid="{00000000-0004-0000-10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verticalDpi="300" r:id="rId1"/>
  <headerFooter>
    <oddHeader>&amp;LAnálise das Demonstrações Contábeis&amp;RPlanilha ADC Acadêmica</oddHeader>
    <oddFooter>&amp;L&amp;D&amp;CPágina &amp;P de &amp;N</oddFooter>
  </headerFooter>
  <rowBreaks count="1" manualBreakCount="1">
    <brk id="69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7"/>
  <dimension ref="A1:H198"/>
  <sheetViews>
    <sheetView showGridLines="0" showRowColHeaders="0" zoomScaleNormal="100" zoomScaleSheetLayoutView="100" workbookViewId="0">
      <pane ySplit="3" topLeftCell="A1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429" customWidth="1"/>
    <col min="2" max="2" width="38.7109375" style="429" customWidth="1"/>
    <col min="3" max="3" width="37.140625" style="429" hidden="1" customWidth="1"/>
    <col min="4" max="4" width="37.7109375" style="429" customWidth="1"/>
    <col min="5" max="7" width="13.140625" style="429" customWidth="1"/>
    <col min="8" max="8" width="3.28515625" style="429" customWidth="1"/>
    <col min="9" max="16384" width="9.140625" style="483" hidden="1"/>
  </cols>
  <sheetData>
    <row r="1" spans="1:8" ht="16.5" thickBot="1">
      <c r="A1" s="87"/>
      <c r="B1" s="255"/>
      <c r="C1" s="255"/>
      <c r="D1" s="255"/>
      <c r="E1" s="255"/>
      <c r="F1" s="255"/>
      <c r="G1" s="159" t="s">
        <v>11</v>
      </c>
      <c r="H1" s="87"/>
    </row>
    <row r="2" spans="1:8" ht="15.75" customHeight="1">
      <c r="A2" s="87"/>
      <c r="B2" s="760" t="s">
        <v>145</v>
      </c>
      <c r="C2" s="760"/>
      <c r="D2" s="760"/>
      <c r="E2" s="760"/>
      <c r="F2" s="760"/>
      <c r="G2" s="760"/>
      <c r="H2" s="425"/>
    </row>
    <row r="3" spans="1:8" ht="15.75" customHeight="1">
      <c r="A3" s="399"/>
      <c r="B3" s="760" t="s">
        <v>229</v>
      </c>
      <c r="C3" s="760"/>
      <c r="D3" s="760"/>
      <c r="E3" s="760"/>
      <c r="F3" s="760"/>
      <c r="G3" s="760"/>
      <c r="H3" s="397"/>
    </row>
    <row r="4" spans="1:8" ht="16.5" thickBot="1">
      <c r="A4" s="87"/>
      <c r="B4" s="255"/>
      <c r="C4" s="255"/>
      <c r="D4" s="255"/>
      <c r="E4" s="255"/>
      <c r="F4" s="255"/>
      <c r="G4" s="223"/>
      <c r="H4" s="425"/>
    </row>
    <row r="5" spans="1:8" ht="12.75" customHeight="1">
      <c r="A5" s="87"/>
      <c r="B5" s="273" t="s">
        <v>146</v>
      </c>
      <c r="C5" s="274"/>
      <c r="D5" s="275" t="str">
        <f>Empresa!E8</f>
        <v>LOJAS RENNER</v>
      </c>
      <c r="E5" s="276"/>
      <c r="F5" s="276"/>
      <c r="G5" s="256"/>
      <c r="H5" s="425"/>
    </row>
    <row r="6" spans="1:8" ht="5.25" customHeight="1">
      <c r="A6" s="87"/>
      <c r="B6" s="277"/>
      <c r="C6" s="278"/>
      <c r="D6" s="279"/>
      <c r="E6" s="280"/>
      <c r="F6" s="280"/>
      <c r="G6" s="257"/>
      <c r="H6" s="425"/>
    </row>
    <row r="7" spans="1:8" ht="12.75" customHeight="1">
      <c r="A7" s="87"/>
      <c r="B7" s="281" t="s">
        <v>147</v>
      </c>
      <c r="C7" s="282"/>
      <c r="D7" s="279">
        <f>Analista!D10</f>
        <v>0</v>
      </c>
      <c r="E7" s="280"/>
      <c r="F7" s="280"/>
      <c r="G7" s="257"/>
      <c r="H7" s="425"/>
    </row>
    <row r="8" spans="1:8" ht="12.75" customHeight="1">
      <c r="A8" s="87"/>
      <c r="B8" s="283"/>
      <c r="C8" s="280"/>
      <c r="D8" s="279">
        <f>Analista!D11</f>
        <v>0</v>
      </c>
      <c r="E8" s="280"/>
      <c r="F8" s="280"/>
      <c r="G8" s="257"/>
      <c r="H8" s="425"/>
    </row>
    <row r="9" spans="1:8" ht="12.75" customHeight="1">
      <c r="A9" s="87"/>
      <c r="B9" s="283"/>
      <c r="C9" s="280"/>
      <c r="D9" s="279">
        <f>Analista!D12</f>
        <v>0</v>
      </c>
      <c r="E9" s="280"/>
      <c r="F9" s="280"/>
      <c r="G9" s="257"/>
      <c r="H9" s="425"/>
    </row>
    <row r="10" spans="1:8" ht="12.75" customHeight="1">
      <c r="A10" s="87"/>
      <c r="B10" s="283"/>
      <c r="C10" s="280"/>
      <c r="D10" s="279">
        <f>Analista!D13</f>
        <v>0</v>
      </c>
      <c r="E10" s="280"/>
      <c r="F10" s="280"/>
      <c r="G10" s="257"/>
      <c r="H10" s="425"/>
    </row>
    <row r="11" spans="1:8" ht="12.75" customHeight="1">
      <c r="A11" s="87"/>
      <c r="B11" s="283"/>
      <c r="C11" s="280"/>
      <c r="D11" s="279">
        <f>Analista!D14</f>
        <v>0</v>
      </c>
      <c r="E11" s="280"/>
      <c r="F11" s="280"/>
      <c r="G11" s="257"/>
      <c r="H11" s="425"/>
    </row>
    <row r="12" spans="1:8" ht="5.25" customHeight="1">
      <c r="A12" s="87"/>
      <c r="B12" s="277"/>
      <c r="C12" s="278"/>
      <c r="D12" s="279"/>
      <c r="E12" s="280"/>
      <c r="F12" s="280"/>
      <c r="G12" s="257"/>
      <c r="H12" s="425"/>
    </row>
    <row r="13" spans="1:8" ht="12.75" customHeight="1">
      <c r="A13" s="87"/>
      <c r="B13" s="281" t="s">
        <v>112</v>
      </c>
      <c r="C13" s="282"/>
      <c r="D13" s="279">
        <f>Analista!D16</f>
        <v>0</v>
      </c>
      <c r="E13" s="280"/>
      <c r="F13" s="280"/>
      <c r="G13" s="257"/>
      <c r="H13" s="425"/>
    </row>
    <row r="14" spans="1:8" ht="5.25" customHeight="1">
      <c r="A14" s="87"/>
      <c r="B14" s="277"/>
      <c r="C14" s="278"/>
      <c r="D14" s="279"/>
      <c r="E14" s="280"/>
      <c r="F14" s="280"/>
      <c r="G14" s="257"/>
      <c r="H14" s="425"/>
    </row>
    <row r="15" spans="1:8" ht="13.5" customHeight="1" thickBot="1">
      <c r="A15" s="87"/>
      <c r="B15" s="284" t="s">
        <v>111</v>
      </c>
      <c r="C15" s="285"/>
      <c r="D15" s="286" t="str">
        <f>Analista!D8</f>
        <v>FACULDADE DO BOM SABER</v>
      </c>
      <c r="E15" s="287"/>
      <c r="F15" s="287"/>
      <c r="G15" s="258"/>
      <c r="H15" s="425"/>
    </row>
    <row r="16" spans="1:8" ht="15.75">
      <c r="A16" s="152"/>
      <c r="B16" s="173"/>
      <c r="C16" s="173"/>
      <c r="D16" s="173"/>
      <c r="E16" s="173"/>
      <c r="F16" s="173"/>
      <c r="G16" s="173"/>
      <c r="H16" s="152"/>
    </row>
    <row r="17" spans="1:8" ht="36" customHeight="1">
      <c r="A17" s="214"/>
      <c r="B17" s="766" t="s">
        <v>56</v>
      </c>
      <c r="C17" s="767"/>
      <c r="D17" s="767"/>
      <c r="E17" s="767"/>
      <c r="F17" s="767"/>
      <c r="G17" s="768"/>
      <c r="H17" s="214"/>
    </row>
    <row r="18" spans="1:8" ht="12.75" customHeight="1">
      <c r="A18" s="7"/>
      <c r="B18" s="761"/>
      <c r="C18" s="761"/>
      <c r="D18" s="761"/>
      <c r="E18" s="761"/>
      <c r="F18" s="761"/>
      <c r="G18" s="761"/>
      <c r="H18" s="7"/>
    </row>
    <row r="19" spans="1:8" ht="15">
      <c r="A19" s="7"/>
      <c r="B19" s="762" t="s">
        <v>21</v>
      </c>
      <c r="C19" s="762"/>
      <c r="D19" s="762"/>
      <c r="E19" s="122">
        <f>Empresa!E9</f>
        <v>44196</v>
      </c>
      <c r="F19" s="122">
        <f>Empresa!E10</f>
        <v>43830</v>
      </c>
      <c r="G19" s="122">
        <f>Empresa!E11</f>
        <v>43465</v>
      </c>
      <c r="H19" s="7"/>
    </row>
    <row r="20" spans="1:8">
      <c r="A20" s="7"/>
      <c r="B20" s="203" t="s">
        <v>100</v>
      </c>
      <c r="C20" s="203"/>
      <c r="D20" s="204" t="s">
        <v>113</v>
      </c>
      <c r="E20" s="205">
        <f>(((BP!G15+BP!H15)/2)/DRE!F10)*360*-1</f>
        <v>139.94119563093093</v>
      </c>
      <c r="F20" s="205">
        <f>(((BP!H15+BP!I15)/2)/DRE!G10)*360*-1</f>
        <v>107.83104558317726</v>
      </c>
      <c r="G20" s="205">
        <f>(((BP!I15+BP!J15)/2)/DRE!H10)*360*-1</f>
        <v>111.4400016806124</v>
      </c>
      <c r="H20" s="7"/>
    </row>
    <row r="21" spans="1:8" ht="24" customHeight="1">
      <c r="A21" s="7"/>
      <c r="B21" s="203" t="s">
        <v>101</v>
      </c>
      <c r="C21" s="203"/>
      <c r="D21" s="204" t="s">
        <v>142</v>
      </c>
      <c r="E21" s="206">
        <f>(((BP!G14+BP!H14)/2)/DRE!F8)*360</f>
        <v>182.39888393271755</v>
      </c>
      <c r="F21" s="206">
        <f>(((BP!H14+BP!I14)/2)/DRE!G8)*360</f>
        <v>131.19485271687137</v>
      </c>
      <c r="G21" s="206">
        <f>(((BP!I14+BP!J14)/2)/DRE!H8)*360</f>
        <v>124.04224224388157</v>
      </c>
      <c r="H21" s="7"/>
    </row>
    <row r="22" spans="1:8">
      <c r="A22" s="7"/>
      <c r="B22" s="203" t="s">
        <v>114</v>
      </c>
      <c r="C22" s="203"/>
      <c r="D22" s="204" t="s">
        <v>94</v>
      </c>
      <c r="E22" s="248">
        <f>(DRE!F10*-1)+BP!G15-BP!H15</f>
        <v>3480726</v>
      </c>
      <c r="F22" s="248">
        <f>(DRE!G10*-1)+BP!H15-BP!I15</f>
        <v>3744722</v>
      </c>
      <c r="G22" s="248">
        <f>(DRE!H10*-1)+BP!I15-BP!J15</f>
        <v>3471646</v>
      </c>
      <c r="H22" s="7"/>
    </row>
    <row r="23" spans="1:8">
      <c r="A23" s="7"/>
      <c r="B23" s="203" t="s">
        <v>102</v>
      </c>
      <c r="C23" s="203"/>
      <c r="D23" s="204" t="s">
        <v>57</v>
      </c>
      <c r="E23" s="205">
        <f>(((BP!G37+BP!H37)/2)/E22)*360</f>
        <v>128.59232815223032</v>
      </c>
      <c r="F23" s="205">
        <f>(((BP!H37+BP!I37)/2)/F22)*360</f>
        <v>101.30781937884842</v>
      </c>
      <c r="G23" s="205">
        <f>(((BP!I37+BP!J37)/2)/G22)*360</f>
        <v>99.936681332140438</v>
      </c>
      <c r="H23" s="7"/>
    </row>
    <row r="24" spans="1:8">
      <c r="A24" s="7"/>
      <c r="B24" s="203" t="s">
        <v>58</v>
      </c>
      <c r="C24" s="203"/>
      <c r="D24" s="204" t="s">
        <v>143</v>
      </c>
      <c r="E24" s="207">
        <f>E20+E21-E23</f>
        <v>193.74775141141816</v>
      </c>
      <c r="F24" s="207">
        <f>F20+F21-F23</f>
        <v>137.7180789212002</v>
      </c>
      <c r="G24" s="207">
        <f>G20+G21-G23</f>
        <v>135.54556259235352</v>
      </c>
      <c r="H24" s="7"/>
    </row>
    <row r="25" spans="1:8">
      <c r="A25" s="7"/>
      <c r="B25" s="269"/>
      <c r="C25" s="269"/>
      <c r="D25" s="270"/>
      <c r="E25" s="271"/>
      <c r="F25" s="271"/>
      <c r="G25" s="271"/>
      <c r="H25" s="7"/>
    </row>
    <row r="26" spans="1:8" ht="12.75" customHeight="1">
      <c r="A26" s="214"/>
      <c r="B26" s="214"/>
      <c r="C26" s="214"/>
      <c r="D26" s="214"/>
      <c r="E26" s="214"/>
      <c r="F26" s="214"/>
      <c r="G26" s="214"/>
      <c r="H26" s="7"/>
    </row>
    <row r="27" spans="1:8" ht="12.75" customHeight="1">
      <c r="A27" s="214"/>
      <c r="B27" s="214"/>
      <c r="C27" s="214"/>
      <c r="D27" s="214"/>
      <c r="E27" s="214"/>
      <c r="F27" s="214"/>
      <c r="G27" s="214"/>
      <c r="H27" s="7"/>
    </row>
    <row r="28" spans="1:8" ht="12.75" customHeight="1">
      <c r="A28" s="214"/>
      <c r="B28" s="214"/>
      <c r="C28" s="214"/>
      <c r="D28" s="214"/>
      <c r="E28" s="214"/>
      <c r="F28" s="214"/>
      <c r="G28" s="214"/>
      <c r="H28" s="7"/>
    </row>
    <row r="29" spans="1:8" ht="12.75" customHeight="1">
      <c r="A29" s="214"/>
      <c r="B29" s="214"/>
      <c r="C29" s="214"/>
      <c r="D29" s="214"/>
      <c r="E29" s="214"/>
      <c r="F29" s="214"/>
      <c r="G29" s="214"/>
      <c r="H29" s="7"/>
    </row>
    <row r="30" spans="1:8" ht="12.75" customHeight="1">
      <c r="A30" s="214"/>
      <c r="B30" s="214"/>
      <c r="C30" s="214"/>
      <c r="D30" s="214"/>
      <c r="E30" s="214"/>
      <c r="F30" s="214"/>
      <c r="G30" s="214"/>
      <c r="H30" s="7"/>
    </row>
    <row r="31" spans="1:8" ht="12.75" customHeight="1">
      <c r="A31" s="214"/>
      <c r="B31" s="214"/>
      <c r="C31" s="214"/>
      <c r="D31" s="214"/>
      <c r="E31" s="214"/>
      <c r="F31" s="214"/>
      <c r="G31" s="214"/>
      <c r="H31" s="7"/>
    </row>
    <row r="32" spans="1:8" ht="12.75" customHeight="1">
      <c r="A32" s="214"/>
      <c r="B32" s="214"/>
      <c r="C32" s="214"/>
      <c r="D32" s="214"/>
      <c r="E32" s="214"/>
      <c r="F32" s="214"/>
      <c r="G32" s="214"/>
      <c r="H32" s="7"/>
    </row>
    <row r="33" spans="1:8" ht="12.75" customHeight="1">
      <c r="A33" s="214"/>
      <c r="B33" s="214"/>
      <c r="C33" s="214"/>
      <c r="D33" s="214"/>
      <c r="E33" s="214"/>
      <c r="F33" s="214"/>
      <c r="G33" s="214"/>
      <c r="H33" s="7"/>
    </row>
    <row r="34" spans="1:8" ht="12.75" customHeight="1">
      <c r="A34" s="214"/>
      <c r="B34" s="214"/>
      <c r="C34" s="214"/>
      <c r="D34" s="214"/>
      <c r="E34" s="214"/>
      <c r="F34" s="214"/>
      <c r="G34" s="214"/>
      <c r="H34" s="7"/>
    </row>
    <row r="35" spans="1:8" ht="12.75" customHeight="1">
      <c r="A35" s="214"/>
      <c r="B35" s="214"/>
      <c r="C35" s="214"/>
      <c r="D35" s="214"/>
      <c r="E35" s="214"/>
      <c r="F35" s="214"/>
      <c r="G35" s="214"/>
      <c r="H35" s="7"/>
    </row>
    <row r="36" spans="1:8" ht="12.75" customHeight="1">
      <c r="A36" s="214"/>
      <c r="B36" s="214"/>
      <c r="C36" s="214"/>
      <c r="D36" s="214"/>
      <c r="E36" s="214"/>
      <c r="F36" s="214"/>
      <c r="G36" s="214"/>
      <c r="H36" s="7"/>
    </row>
    <row r="37" spans="1:8" ht="12.75" customHeight="1">
      <c r="A37" s="214"/>
      <c r="B37" s="214"/>
      <c r="C37" s="214"/>
      <c r="D37" s="214"/>
      <c r="E37" s="214"/>
      <c r="F37" s="214"/>
      <c r="G37" s="214"/>
      <c r="H37" s="7"/>
    </row>
    <row r="38" spans="1:8" ht="12.75" customHeight="1">
      <c r="A38" s="214"/>
      <c r="B38" s="214"/>
      <c r="C38" s="214"/>
      <c r="D38" s="214"/>
      <c r="E38" s="214"/>
      <c r="F38" s="214"/>
      <c r="G38" s="214"/>
      <c r="H38" s="7"/>
    </row>
    <row r="39" spans="1:8" ht="12.75" customHeight="1" thickBot="1">
      <c r="A39" s="214"/>
      <c r="B39" s="214"/>
      <c r="C39" s="214"/>
      <c r="D39" s="214"/>
      <c r="E39" s="214"/>
      <c r="F39" s="214"/>
      <c r="G39" s="214"/>
      <c r="H39" s="7"/>
    </row>
    <row r="40" spans="1:8">
      <c r="A40" s="5"/>
      <c r="B40" s="208" t="s">
        <v>151</v>
      </c>
      <c r="C40" s="209"/>
      <c r="D40" s="209"/>
      <c r="E40" s="209"/>
      <c r="F40" s="209"/>
      <c r="G40" s="210"/>
      <c r="H40" s="5"/>
    </row>
    <row r="41" spans="1:8" ht="59.25" customHeight="1" thickBot="1">
      <c r="A41" s="5"/>
      <c r="B41" s="769" t="s">
        <v>110</v>
      </c>
      <c r="C41" s="770"/>
      <c r="D41" s="770"/>
      <c r="E41" s="770"/>
      <c r="F41" s="770"/>
      <c r="G41" s="771"/>
      <c r="H41" s="5"/>
    </row>
    <row r="42" spans="1:8" ht="12.75" customHeight="1">
      <c r="A42" s="214"/>
      <c r="B42" s="272"/>
      <c r="C42" s="272"/>
      <c r="D42" s="188"/>
      <c r="E42" s="188"/>
      <c r="F42" s="188"/>
      <c r="G42" s="188"/>
      <c r="H42" s="214"/>
    </row>
    <row r="43" spans="1:8" ht="18.75" customHeight="1">
      <c r="A43" s="214"/>
      <c r="B43" s="766" t="s">
        <v>59</v>
      </c>
      <c r="C43" s="767"/>
      <c r="D43" s="767"/>
      <c r="E43" s="767"/>
      <c r="F43" s="767"/>
      <c r="G43" s="768"/>
      <c r="H43" s="214"/>
    </row>
    <row r="44" spans="1:8">
      <c r="A44" s="426"/>
      <c r="B44" s="761"/>
      <c r="C44" s="761"/>
      <c r="D44" s="761"/>
      <c r="E44" s="761"/>
      <c r="F44" s="761"/>
      <c r="G44" s="761"/>
      <c r="H44" s="426"/>
    </row>
    <row r="45" spans="1:8" ht="15">
      <c r="A45" s="426"/>
      <c r="B45" s="776" t="s">
        <v>21</v>
      </c>
      <c r="C45" s="776"/>
      <c r="D45" s="776"/>
      <c r="E45" s="122">
        <f>E19</f>
        <v>44196</v>
      </c>
      <c r="F45" s="122">
        <f>F19</f>
        <v>43830</v>
      </c>
      <c r="G45" s="122">
        <f>G19</f>
        <v>43465</v>
      </c>
      <c r="H45" s="426"/>
    </row>
    <row r="46" spans="1:8">
      <c r="A46" s="426"/>
      <c r="B46" s="211" t="s">
        <v>60</v>
      </c>
      <c r="C46" s="211"/>
      <c r="D46" s="212" t="s">
        <v>115</v>
      </c>
      <c r="E46" s="213">
        <f>(BP!G12+BP!G20)/(BP!G36+BP!G43)</f>
        <v>1.0772739708839048</v>
      </c>
      <c r="F46" s="213">
        <f>(BP!H12+BP!H20)/(BP!H36+BP!H43)</f>
        <v>1.014337755394547</v>
      </c>
      <c r="G46" s="213">
        <f>(BP!I12+BP!I20)/(BP!I36+BP!I43)</f>
        <v>1.2722649128661536</v>
      </c>
      <c r="H46" s="426"/>
    </row>
    <row r="47" spans="1:8">
      <c r="A47" s="426"/>
      <c r="B47" s="211" t="s">
        <v>61</v>
      </c>
      <c r="C47" s="211"/>
      <c r="D47" s="212" t="s">
        <v>106</v>
      </c>
      <c r="E47" s="213">
        <f>BP!G12/BP!G36</f>
        <v>1.5792858003792019</v>
      </c>
      <c r="F47" s="213">
        <f>BP!H12/BP!H36</f>
        <v>1.3968029828865529</v>
      </c>
      <c r="G47" s="213">
        <f>BP!I12/BP!I36</f>
        <v>1.3713802405214188</v>
      </c>
      <c r="H47" s="426"/>
    </row>
    <row r="48" spans="1:8" ht="12.75" customHeight="1">
      <c r="A48" s="426"/>
      <c r="B48" s="211" t="s">
        <v>62</v>
      </c>
      <c r="C48" s="211"/>
      <c r="D48" s="212" t="s">
        <v>107</v>
      </c>
      <c r="E48" s="213">
        <f>(BP!G12-BP!G15)/BP!G36</f>
        <v>1.3340237380159197</v>
      </c>
      <c r="F48" s="213">
        <f>(BP!H12-BP!H15)/BP!H36</f>
        <v>1.1608258170442807</v>
      </c>
      <c r="G48" s="213">
        <f>(BP!I12-BP!I15)/BP!I36</f>
        <v>1.1146240306357826</v>
      </c>
      <c r="H48" s="426"/>
    </row>
    <row r="49" spans="1:8" ht="12.75" customHeight="1">
      <c r="A49" s="214"/>
      <c r="B49" s="211" t="s">
        <v>63</v>
      </c>
      <c r="C49" s="211"/>
      <c r="D49" s="212" t="s">
        <v>108</v>
      </c>
      <c r="E49" s="213">
        <f>BP!G13/BP!G36</f>
        <v>0.4743756491404586</v>
      </c>
      <c r="F49" s="213">
        <f>BP!H13/BP!H36</f>
        <v>0.28797706427505243</v>
      </c>
      <c r="G49" s="213">
        <f>BP!I13/BP!I36</f>
        <v>0.32013190406430553</v>
      </c>
      <c r="H49" s="214"/>
    </row>
    <row r="50" spans="1:8" ht="12.75" customHeight="1">
      <c r="A50" s="214"/>
      <c r="B50" s="214"/>
      <c r="C50" s="214"/>
      <c r="D50" s="214"/>
      <c r="E50" s="214"/>
      <c r="F50" s="214"/>
      <c r="G50" s="214"/>
      <c r="H50" s="214"/>
    </row>
    <row r="51" spans="1:8" ht="12.75" customHeight="1">
      <c r="A51" s="214"/>
      <c r="B51" s="214"/>
      <c r="C51" s="214"/>
      <c r="D51" s="214"/>
      <c r="E51" s="214"/>
      <c r="F51" s="214"/>
      <c r="G51" s="214"/>
      <c r="H51" s="7"/>
    </row>
    <row r="52" spans="1:8" ht="12.75" customHeight="1">
      <c r="A52" s="214"/>
      <c r="B52" s="214"/>
      <c r="C52" s="214"/>
      <c r="D52" s="214"/>
      <c r="E52" s="214"/>
      <c r="F52" s="214"/>
      <c r="G52" s="214"/>
      <c r="H52" s="7"/>
    </row>
    <row r="53" spans="1:8" ht="12.75" customHeight="1">
      <c r="A53" s="214"/>
      <c r="B53" s="214"/>
      <c r="C53" s="214"/>
      <c r="D53" s="214"/>
      <c r="E53" s="214"/>
      <c r="F53" s="214"/>
      <c r="G53" s="214"/>
      <c r="H53" s="7"/>
    </row>
    <row r="54" spans="1:8" ht="12.75" customHeight="1">
      <c r="A54" s="214"/>
      <c r="B54" s="214"/>
      <c r="C54" s="214"/>
      <c r="D54" s="214"/>
      <c r="E54" s="214"/>
      <c r="F54" s="214"/>
      <c r="G54" s="214"/>
      <c r="H54" s="91"/>
    </row>
    <row r="55" spans="1:8" ht="12.75" customHeight="1">
      <c r="A55" s="214"/>
      <c r="B55" s="214"/>
      <c r="C55" s="214"/>
      <c r="D55" s="214"/>
      <c r="E55" s="214"/>
      <c r="F55" s="214"/>
      <c r="G55" s="214"/>
      <c r="H55" s="91"/>
    </row>
    <row r="56" spans="1:8" ht="12.75" customHeight="1">
      <c r="A56" s="214"/>
      <c r="B56" s="214"/>
      <c r="C56" s="214"/>
      <c r="D56" s="214"/>
      <c r="E56" s="214"/>
      <c r="F56" s="214"/>
      <c r="G56" s="214"/>
      <c r="H56" s="91"/>
    </row>
    <row r="57" spans="1:8" ht="12.75" customHeight="1">
      <c r="A57" s="214"/>
      <c r="B57" s="214"/>
      <c r="C57" s="214"/>
      <c r="D57" s="214"/>
      <c r="E57" s="214"/>
      <c r="F57" s="214"/>
      <c r="G57" s="214"/>
      <c r="H57" s="91"/>
    </row>
    <row r="58" spans="1:8" ht="12.75" customHeight="1">
      <c r="A58" s="214"/>
      <c r="B58" s="214"/>
      <c r="C58" s="214"/>
      <c r="D58" s="214"/>
      <c r="E58" s="214"/>
      <c r="F58" s="214"/>
      <c r="G58" s="214"/>
      <c r="H58" s="91"/>
    </row>
    <row r="59" spans="1:8" ht="12.75" customHeight="1">
      <c r="A59" s="214"/>
      <c r="B59" s="214"/>
      <c r="C59" s="214"/>
      <c r="D59" s="214"/>
      <c r="E59" s="214"/>
      <c r="F59" s="214"/>
      <c r="G59" s="214"/>
      <c r="H59" s="91"/>
    </row>
    <row r="60" spans="1:8" ht="12.75" customHeight="1">
      <c r="A60" s="214"/>
      <c r="B60" s="214"/>
      <c r="C60" s="214"/>
      <c r="D60" s="214"/>
      <c r="E60" s="214"/>
      <c r="F60" s="214"/>
      <c r="G60" s="214"/>
      <c r="H60" s="91"/>
    </row>
    <row r="61" spans="1:8" ht="12.75" customHeight="1">
      <c r="A61" s="214"/>
      <c r="B61" s="214"/>
      <c r="C61" s="214"/>
      <c r="D61" s="214"/>
      <c r="E61" s="214"/>
      <c r="F61" s="214"/>
      <c r="G61" s="214"/>
      <c r="H61" s="91"/>
    </row>
    <row r="62" spans="1:8" ht="12.75" customHeight="1">
      <c r="A62" s="214"/>
      <c r="B62" s="214"/>
      <c r="C62" s="214"/>
      <c r="D62" s="214"/>
      <c r="E62" s="214"/>
      <c r="F62" s="214"/>
      <c r="G62" s="214"/>
      <c r="H62" s="91"/>
    </row>
    <row r="63" spans="1:8" ht="12.75" customHeight="1">
      <c r="A63" s="214"/>
      <c r="B63" s="214"/>
      <c r="C63" s="214"/>
      <c r="D63" s="214"/>
      <c r="E63" s="214"/>
      <c r="F63" s="214"/>
      <c r="G63" s="214"/>
      <c r="H63" s="91"/>
    </row>
    <row r="64" spans="1:8" ht="12.75" customHeight="1">
      <c r="A64" s="214"/>
      <c r="B64" s="214"/>
      <c r="C64" s="214"/>
      <c r="D64" s="214"/>
      <c r="E64" s="214"/>
      <c r="F64" s="214"/>
      <c r="G64" s="214"/>
      <c r="H64" s="91"/>
    </row>
    <row r="65" spans="1:8" ht="12.75" customHeight="1">
      <c r="A65" s="214"/>
      <c r="B65" s="214"/>
      <c r="C65" s="214"/>
      <c r="D65" s="214"/>
      <c r="E65" s="214"/>
      <c r="F65" s="214"/>
      <c r="G65" s="214"/>
      <c r="H65" s="214"/>
    </row>
    <row r="66" spans="1:8" ht="12.75" customHeight="1">
      <c r="A66" s="214"/>
      <c r="B66" s="214"/>
      <c r="C66" s="214"/>
      <c r="D66" s="214"/>
      <c r="E66" s="214"/>
      <c r="F66" s="214"/>
      <c r="G66" s="214"/>
      <c r="H66" s="214"/>
    </row>
    <row r="67" spans="1:8" ht="12.75" customHeight="1">
      <c r="A67" s="214"/>
      <c r="B67" s="214"/>
      <c r="C67" s="214"/>
      <c r="D67" s="214"/>
      <c r="E67" s="214"/>
      <c r="F67" s="214"/>
      <c r="G67" s="214"/>
      <c r="H67" s="214"/>
    </row>
    <row r="68" spans="1:8" ht="12.75" customHeight="1">
      <c r="A68" s="214"/>
      <c r="B68" s="214"/>
      <c r="C68" s="214"/>
      <c r="D68" s="214"/>
      <c r="E68" s="214"/>
      <c r="F68" s="214"/>
      <c r="G68" s="214"/>
      <c r="H68" s="214"/>
    </row>
    <row r="69" spans="1:8" ht="12.75" customHeight="1">
      <c r="A69" s="214"/>
      <c r="B69" s="775" t="str">
        <f>Menu!D31</f>
        <v>Copyright© 2017 Prof. Alexandre Alcantara - Todos os direitos reservados - Versão 1.0</v>
      </c>
      <c r="C69" s="775"/>
      <c r="D69" s="775"/>
      <c r="E69" s="775"/>
      <c r="F69" s="775"/>
      <c r="G69" s="775"/>
      <c r="H69" s="214"/>
    </row>
    <row r="70" spans="1:8" ht="15.75" customHeight="1">
      <c r="A70" s="87"/>
      <c r="B70" s="760" t="s">
        <v>145</v>
      </c>
      <c r="C70" s="760"/>
      <c r="D70" s="760"/>
      <c r="E70" s="760"/>
      <c r="F70" s="760"/>
      <c r="G70" s="760"/>
      <c r="H70" s="425"/>
    </row>
    <row r="71" spans="1:8" ht="15.75" customHeight="1">
      <c r="A71" s="399"/>
      <c r="B71" s="760" t="s">
        <v>229</v>
      </c>
      <c r="C71" s="760"/>
      <c r="D71" s="760"/>
      <c r="E71" s="760"/>
      <c r="F71" s="760"/>
      <c r="G71" s="760"/>
      <c r="H71" s="397"/>
    </row>
    <row r="72" spans="1:8" ht="12.75" customHeight="1">
      <c r="A72" s="214"/>
      <c r="B72" s="481"/>
      <c r="C72" s="481"/>
      <c r="D72" s="481"/>
      <c r="E72" s="481"/>
      <c r="F72" s="481"/>
      <c r="G72" s="481"/>
      <c r="H72" s="214"/>
    </row>
    <row r="73" spans="1:8" ht="12.75" customHeight="1">
      <c r="A73" s="214"/>
      <c r="B73" s="725" t="str">
        <f>D5</f>
        <v>LOJAS RENNER</v>
      </c>
      <c r="C73" s="786"/>
      <c r="D73" s="786"/>
      <c r="E73" s="786"/>
      <c r="F73" s="786"/>
      <c r="G73" s="726"/>
      <c r="H73" s="214"/>
    </row>
    <row r="74" spans="1:8" ht="12.75" customHeight="1">
      <c r="A74" s="214"/>
      <c r="B74" s="481"/>
      <c r="C74" s="481"/>
      <c r="D74" s="481"/>
      <c r="E74" s="481"/>
      <c r="F74" s="481"/>
      <c r="G74" s="481"/>
      <c r="H74" s="214"/>
    </row>
    <row r="75" spans="1:8" ht="18.75" customHeight="1">
      <c r="A75" s="214"/>
      <c r="B75" s="766" t="s">
        <v>64</v>
      </c>
      <c r="C75" s="767"/>
      <c r="D75" s="767"/>
      <c r="E75" s="767"/>
      <c r="F75" s="767"/>
      <c r="G75" s="768"/>
      <c r="H75" s="214"/>
    </row>
    <row r="76" spans="1:8" ht="12.75" customHeight="1">
      <c r="A76" s="214"/>
      <c r="B76" s="761"/>
      <c r="C76" s="761"/>
      <c r="D76" s="761"/>
      <c r="E76" s="761"/>
      <c r="F76" s="761"/>
      <c r="G76" s="761"/>
      <c r="H76" s="214"/>
    </row>
    <row r="77" spans="1:8" ht="12.75" customHeight="1">
      <c r="A77" s="214"/>
      <c r="B77" s="762" t="s">
        <v>21</v>
      </c>
      <c r="C77" s="762"/>
      <c r="D77" s="762"/>
      <c r="E77" s="122">
        <f>E19</f>
        <v>44196</v>
      </c>
      <c r="F77" s="122">
        <f>F19</f>
        <v>43830</v>
      </c>
      <c r="G77" s="122">
        <f>G19</f>
        <v>43465</v>
      </c>
      <c r="H77" s="214"/>
    </row>
    <row r="78" spans="1:8" ht="12.75" customHeight="1">
      <c r="A78" s="214"/>
      <c r="B78" s="123" t="s">
        <v>65</v>
      </c>
      <c r="C78" s="123"/>
      <c r="D78" s="123" t="s">
        <v>66</v>
      </c>
      <c r="E78" s="124">
        <f>DRE!F8/((BP!G10+BP!H10)/2)</f>
        <v>0.57545641930279201</v>
      </c>
      <c r="F78" s="124">
        <f>DRE!G8/((BP!H10+BP!I10)/2)</f>
        <v>0.94124477580439725</v>
      </c>
      <c r="G78" s="124">
        <f>DRE!H8/((BP!I10+BP!J10)/2)</f>
        <v>1.0295915877528743</v>
      </c>
      <c r="H78" s="214"/>
    </row>
    <row r="79" spans="1:8" ht="12.75" customHeight="1">
      <c r="A79" s="214"/>
      <c r="B79" s="414" t="s">
        <v>307</v>
      </c>
      <c r="C79" s="123"/>
      <c r="D79" s="123" t="s">
        <v>308</v>
      </c>
      <c r="E79" s="124">
        <f>((BP!G10+BP!H10)/2)/((BP!G49+BP!H49)/2)</f>
        <v>2.5701161706321467</v>
      </c>
      <c r="F79" s="124">
        <f>((BP!H10+BP!I10)/2)/((BP!H49+BP!I49)/2)</f>
        <v>2.3565874669814959</v>
      </c>
      <c r="G79" s="124">
        <f>((BP!I10+BP!J10)/2)/((BP!I49+BP!J49)/2)</f>
        <v>2.2804126187419875</v>
      </c>
      <c r="H79" s="214"/>
    </row>
    <row r="80" spans="1:8" ht="12.75" customHeight="1">
      <c r="A80" s="214"/>
      <c r="B80" s="123" t="s">
        <v>67</v>
      </c>
      <c r="C80" s="123"/>
      <c r="D80" s="123" t="s">
        <v>68</v>
      </c>
      <c r="E80" s="125">
        <f>IF(DRE!F44&gt;0,DRE!F44/DRE!F8,"Prejuizo na DRE")</f>
        <v>0.14544816496355401</v>
      </c>
      <c r="F80" s="125">
        <f>IF(DRE!G44&gt;0,DRE!G44/DRE!G8,"Prejuizo na DRE")</f>
        <v>0.11328238377120275</v>
      </c>
      <c r="G80" s="125">
        <f>IF(DRE!H44&gt;0,DRE!H44/DRE!H8,"Prejuizo na DRE")</f>
        <v>0.12106224843622075</v>
      </c>
      <c r="H80" s="214"/>
    </row>
    <row r="81" spans="1:8" ht="12.75" customHeight="1">
      <c r="A81" s="214"/>
      <c r="B81" s="123" t="s">
        <v>69</v>
      </c>
      <c r="C81" s="123"/>
      <c r="D81" s="123" t="s">
        <v>70</v>
      </c>
      <c r="E81" s="125">
        <f>IF(DRE!F44&gt;0,DRE!F44/((BP!G10+BP!H10)/2),"Prejuizo na DRE")</f>
        <v>8.3699080204088602E-2</v>
      </c>
      <c r="F81" s="125">
        <f>IF(DRE!G44&gt;0,DRE!G44/((BP!H10+BP!I10)/2),"Prejuizo na DRE")</f>
        <v>0.10662645191531343</v>
      </c>
      <c r="G81" s="125">
        <f>IF(DRE!H44&gt;0,DRE!H44/((BP!I10+BP!J10)/2),"Prejuizo na DRE")</f>
        <v>0.12464467258438144</v>
      </c>
      <c r="H81" s="214"/>
    </row>
    <row r="82" spans="1:8" ht="12.75" customHeight="1">
      <c r="A82" s="214"/>
      <c r="B82" s="123" t="s">
        <v>109</v>
      </c>
      <c r="C82" s="123"/>
      <c r="D82" s="123" t="s">
        <v>71</v>
      </c>
      <c r="E82" s="125">
        <f>IF(DRE!F44&gt;0,DRE!F44/((BP!G49+BP!H49)/2),"Prejuizo na DRE")</f>
        <v>0.21511635949956512</v>
      </c>
      <c r="F82" s="125">
        <f>IF(DRE!G44&gt;0,DRE!G44/((BP!H49+BP!I49)/2),"Prejuizo na DRE")</f>
        <v>0.25127456023233274</v>
      </c>
      <c r="G82" s="125">
        <f>IF(DRE!H44&gt;0,DRE!H44/((BP!I49+BP!J49)/2),"Prejuizo na DRE")</f>
        <v>0.28424128422038691</v>
      </c>
      <c r="H82" s="214"/>
    </row>
    <row r="83" spans="1:8" ht="12.75" customHeight="1">
      <c r="A83" s="214"/>
      <c r="B83" s="123" t="s">
        <v>95</v>
      </c>
      <c r="C83" s="123"/>
      <c r="D83" s="123" t="s">
        <v>72</v>
      </c>
      <c r="E83" s="125">
        <f>IF(DRE!F44&gt;0,(E80*E78),"Prejuizo na DRE")</f>
        <v>8.3699080204088602E-2</v>
      </c>
      <c r="F83" s="125">
        <f>IF(DRE!G44&gt;0,(F80*F78),"Prejuizo na DRE")</f>
        <v>0.10662645191531342</v>
      </c>
      <c r="G83" s="125">
        <f>IF(DRE!H44&gt;0,(G80*G78),"Prejuizo na DRE")</f>
        <v>0.12464467258438144</v>
      </c>
      <c r="H83" s="214"/>
    </row>
    <row r="84" spans="1:8" ht="12.75" customHeight="1">
      <c r="A84" s="214"/>
      <c r="B84" s="189"/>
      <c r="C84" s="189"/>
      <c r="D84" s="189"/>
      <c r="E84" s="187"/>
      <c r="F84" s="187"/>
      <c r="G84" s="187"/>
      <c r="H84" s="214"/>
    </row>
    <row r="85" spans="1:8" ht="12.75" customHeight="1">
      <c r="A85" s="214"/>
      <c r="B85" s="189"/>
      <c r="C85" s="189"/>
      <c r="D85" s="189"/>
      <c r="E85" s="187"/>
      <c r="F85" s="187"/>
      <c r="G85" s="187"/>
      <c r="H85" s="7"/>
    </row>
    <row r="86" spans="1:8" ht="12.75" customHeight="1">
      <c r="A86" s="214"/>
      <c r="B86" s="189"/>
      <c r="C86" s="189"/>
      <c r="D86" s="189"/>
      <c r="E86" s="187"/>
      <c r="F86" s="187"/>
      <c r="G86" s="187"/>
      <c r="H86" s="7"/>
    </row>
    <row r="87" spans="1:8" ht="12.75" customHeight="1">
      <c r="A87" s="214"/>
      <c r="B87" s="189"/>
      <c r="C87" s="189"/>
      <c r="D87" s="189"/>
      <c r="E87" s="187"/>
      <c r="F87" s="187"/>
      <c r="G87" s="187"/>
      <c r="H87" s="7"/>
    </row>
    <row r="88" spans="1:8" ht="12.75" customHeight="1">
      <c r="A88" s="214"/>
      <c r="B88" s="189"/>
      <c r="C88" s="189"/>
      <c r="D88" s="189"/>
      <c r="E88" s="187"/>
      <c r="F88" s="187"/>
      <c r="G88" s="187"/>
      <c r="H88" s="91"/>
    </row>
    <row r="89" spans="1:8" ht="12.75" customHeight="1">
      <c r="A89" s="214"/>
      <c r="B89" s="189"/>
      <c r="C89" s="189"/>
      <c r="D89" s="189"/>
      <c r="E89" s="187"/>
      <c r="F89" s="187"/>
      <c r="G89" s="187"/>
      <c r="H89" s="91"/>
    </row>
    <row r="90" spans="1:8" ht="12.75" customHeight="1">
      <c r="A90" s="214"/>
      <c r="B90" s="189"/>
      <c r="C90" s="189"/>
      <c r="D90" s="189"/>
      <c r="E90" s="187"/>
      <c r="F90" s="187"/>
      <c r="G90" s="187"/>
      <c r="H90" s="91"/>
    </row>
    <row r="91" spans="1:8" ht="12.75" customHeight="1">
      <c r="A91" s="214"/>
      <c r="B91" s="189"/>
      <c r="C91" s="189"/>
      <c r="D91" s="189"/>
      <c r="E91" s="187"/>
      <c r="F91" s="187"/>
      <c r="G91" s="187"/>
      <c r="H91" s="91"/>
    </row>
    <row r="92" spans="1:8" ht="12.75" customHeight="1">
      <c r="A92" s="214"/>
      <c r="B92" s="189"/>
      <c r="C92" s="189"/>
      <c r="D92" s="189"/>
      <c r="E92" s="187"/>
      <c r="F92" s="187"/>
      <c r="G92" s="187"/>
      <c r="H92" s="91"/>
    </row>
    <row r="93" spans="1:8" ht="12.75" customHeight="1">
      <c r="A93" s="214"/>
      <c r="B93" s="189"/>
      <c r="C93" s="189"/>
      <c r="D93" s="189"/>
      <c r="E93" s="187"/>
      <c r="F93" s="187"/>
      <c r="G93" s="187"/>
      <c r="H93" s="91"/>
    </row>
    <row r="94" spans="1:8" ht="12.75" customHeight="1">
      <c r="A94" s="214"/>
      <c r="B94" s="189"/>
      <c r="C94" s="189"/>
      <c r="D94" s="189"/>
      <c r="E94" s="187"/>
      <c r="F94" s="187"/>
      <c r="G94" s="187"/>
      <c r="H94" s="91"/>
    </row>
    <row r="95" spans="1:8" ht="12.75" customHeight="1">
      <c r="A95" s="214"/>
      <c r="B95" s="189"/>
      <c r="C95" s="189"/>
      <c r="D95" s="189"/>
      <c r="E95" s="187"/>
      <c r="F95" s="187"/>
      <c r="G95" s="187"/>
      <c r="H95" s="91"/>
    </row>
    <row r="96" spans="1:8" ht="12.75" customHeight="1">
      <c r="A96" s="214"/>
      <c r="B96" s="189"/>
      <c r="C96" s="189"/>
      <c r="D96" s="189"/>
      <c r="E96" s="187"/>
      <c r="F96" s="187"/>
      <c r="G96" s="187"/>
      <c r="H96" s="91"/>
    </row>
    <row r="97" spans="1:8" ht="12.75" customHeight="1">
      <c r="A97" s="214"/>
      <c r="B97" s="189"/>
      <c r="C97" s="189"/>
      <c r="D97" s="189"/>
      <c r="E97" s="187"/>
      <c r="F97" s="187"/>
      <c r="G97" s="187"/>
      <c r="H97" s="91"/>
    </row>
    <row r="98" spans="1:8" ht="12.75" customHeight="1">
      <c r="A98" s="214"/>
      <c r="B98" s="189"/>
      <c r="C98" s="189"/>
      <c r="D98" s="189"/>
      <c r="E98" s="187"/>
      <c r="F98" s="187"/>
      <c r="G98" s="187"/>
      <c r="H98" s="91"/>
    </row>
    <row r="99" spans="1:8" ht="12.75" customHeight="1">
      <c r="A99" s="214"/>
      <c r="B99" s="189"/>
      <c r="C99" s="189"/>
      <c r="D99" s="189"/>
      <c r="E99" s="187"/>
      <c r="F99" s="187"/>
      <c r="G99" s="187"/>
      <c r="H99" s="214"/>
    </row>
    <row r="100" spans="1:8" ht="12.75" customHeight="1">
      <c r="A100" s="214"/>
      <c r="B100" s="189"/>
      <c r="C100" s="189"/>
      <c r="D100" s="189"/>
      <c r="E100" s="187"/>
      <c r="F100" s="187"/>
      <c r="G100" s="187"/>
      <c r="H100" s="214"/>
    </row>
    <row r="101" spans="1:8" ht="12.75" customHeight="1">
      <c r="A101" s="214"/>
      <c r="B101" s="189"/>
      <c r="C101" s="189"/>
      <c r="D101" s="189"/>
      <c r="E101" s="187"/>
      <c r="F101" s="187"/>
      <c r="G101" s="187"/>
      <c r="H101" s="214"/>
    </row>
    <row r="102" spans="1:8" ht="12.75" customHeight="1" thickBot="1">
      <c r="A102" s="214"/>
      <c r="B102" s="189"/>
      <c r="C102" s="189"/>
      <c r="D102" s="189"/>
      <c r="E102" s="187"/>
      <c r="F102" s="187"/>
      <c r="G102" s="187"/>
      <c r="H102" s="214"/>
    </row>
    <row r="103" spans="1:8" ht="12.75" customHeight="1">
      <c r="A103" s="214"/>
      <c r="B103" s="215" t="s">
        <v>138</v>
      </c>
      <c r="C103" s="259"/>
      <c r="D103" s="216"/>
      <c r="E103" s="216"/>
      <c r="F103" s="216"/>
      <c r="G103" s="217"/>
      <c r="H103" s="214"/>
    </row>
    <row r="104" spans="1:8" ht="12.75" customHeight="1">
      <c r="A104" s="214"/>
      <c r="B104" s="496" t="s">
        <v>313</v>
      </c>
      <c r="C104" s="260"/>
      <c r="D104" s="447" t="s">
        <v>314</v>
      </c>
      <c r="E104" s="188"/>
      <c r="F104" s="188"/>
      <c r="G104" s="219"/>
      <c r="H104" s="214"/>
    </row>
    <row r="105" spans="1:8" ht="12.75" customHeight="1" thickBot="1">
      <c r="A105" s="214"/>
      <c r="B105" s="498" t="s">
        <v>315</v>
      </c>
      <c r="C105" s="261"/>
      <c r="D105" s="495" t="s">
        <v>310</v>
      </c>
      <c r="E105" s="221"/>
      <c r="F105" s="221"/>
      <c r="G105" s="222"/>
      <c r="H105" s="214"/>
    </row>
    <row r="106" spans="1:8" ht="12.75" customHeight="1">
      <c r="A106" s="214"/>
      <c r="B106" s="214"/>
      <c r="C106" s="214"/>
      <c r="D106" s="214"/>
      <c r="E106" s="214"/>
      <c r="F106" s="214"/>
      <c r="G106" s="214"/>
      <c r="H106" s="214"/>
    </row>
    <row r="107" spans="1:8" ht="18.75" customHeight="1">
      <c r="A107" s="214"/>
      <c r="B107" s="766" t="s">
        <v>73</v>
      </c>
      <c r="C107" s="767"/>
      <c r="D107" s="767"/>
      <c r="E107" s="767"/>
      <c r="F107" s="767"/>
      <c r="G107" s="768"/>
      <c r="H107" s="214"/>
    </row>
    <row r="108" spans="1:8" ht="12.75" customHeight="1">
      <c r="A108" s="214"/>
      <c r="B108" s="761"/>
      <c r="C108" s="761"/>
      <c r="D108" s="761"/>
      <c r="E108" s="761"/>
      <c r="F108" s="761"/>
      <c r="G108" s="761"/>
      <c r="H108" s="214"/>
    </row>
    <row r="109" spans="1:8" ht="12.75" customHeight="1">
      <c r="A109" s="214"/>
      <c r="B109" s="762" t="s">
        <v>21</v>
      </c>
      <c r="C109" s="762"/>
      <c r="D109" s="762"/>
      <c r="E109" s="122">
        <f>E19</f>
        <v>44196</v>
      </c>
      <c r="F109" s="122">
        <f>F19</f>
        <v>43830</v>
      </c>
      <c r="G109" s="122">
        <f>G19</f>
        <v>43465</v>
      </c>
      <c r="H109" s="214"/>
    </row>
    <row r="110" spans="1:8" ht="12.75" customHeight="1">
      <c r="A110" s="214"/>
      <c r="B110" s="126" t="s">
        <v>97</v>
      </c>
      <c r="C110" s="126"/>
      <c r="D110" s="185" t="s">
        <v>74</v>
      </c>
      <c r="E110" s="127">
        <f>(BP!G36+BP!G43)/BP!G49</f>
        <v>1.6616509576981218</v>
      </c>
      <c r="F110" s="127">
        <f>(BP!H36+BP!H43)/BP!H49</f>
        <v>1.462770242456916</v>
      </c>
      <c r="G110" s="127">
        <f>(BP!I36+BP!I43)/BP!I49</f>
        <v>1.2306287096865556</v>
      </c>
      <c r="H110" s="214"/>
    </row>
    <row r="111" spans="1:8" ht="12.75" customHeight="1">
      <c r="A111" s="214"/>
      <c r="B111" s="126" t="s">
        <v>75</v>
      </c>
      <c r="C111" s="126"/>
      <c r="D111" s="185" t="s">
        <v>117</v>
      </c>
      <c r="E111" s="127">
        <f>BP!G36/(BP!G36+BP!G43)</f>
        <v>0.61626150948221947</v>
      </c>
      <c r="F111" s="127">
        <f>BP!H36/(BP!H36+BP!H43)</f>
        <v>0.69446200117373025</v>
      </c>
      <c r="G111" s="127">
        <f>BP!I36/(BP!I36+BP!I43)</f>
        <v>0.88858995392205053</v>
      </c>
      <c r="H111" s="214"/>
    </row>
    <row r="112" spans="1:8" ht="12.75" customHeight="1">
      <c r="A112" s="214"/>
      <c r="B112" s="126" t="s">
        <v>76</v>
      </c>
      <c r="C112" s="126"/>
      <c r="D112" s="185" t="s">
        <v>116</v>
      </c>
      <c r="E112" s="127">
        <f>(BP!G24+BP!G26+BP!G28+BP!G30)/BP!G49</f>
        <v>0.87159763227562281</v>
      </c>
      <c r="F112" s="127">
        <f>(BP!H24+BP!H26+BP!H28+BP!H30)/BP!H49</f>
        <v>0.97902715806523055</v>
      </c>
      <c r="G112" s="127">
        <f>(BP!I24+BP!I26+BP!I28+BP!I30)/BP!I49</f>
        <v>0.66494298158660281</v>
      </c>
      <c r="H112" s="214"/>
    </row>
    <row r="113" spans="1:8" ht="12.75" customHeight="1">
      <c r="A113" s="214"/>
      <c r="B113" s="126" t="s">
        <v>96</v>
      </c>
      <c r="C113" s="126"/>
      <c r="D113" s="186" t="s">
        <v>144</v>
      </c>
      <c r="E113" s="127">
        <f>(BP!G24+BP!G26+BP!G28+BP!G30)/(BP!G43+BP!G49)</f>
        <v>0.53222804493021114</v>
      </c>
      <c r="F113" s="127">
        <f>(BP!H24+BP!H26+BP!H28+BP!H30)/(BP!H43+BP!H49)</f>
        <v>0.67662283418918512</v>
      </c>
      <c r="G113" s="127">
        <f>(BP!I24+BP!I26+BP!I28+BP!I30)/(BP!I43+BP!I49)</f>
        <v>0.58476862885680658</v>
      </c>
      <c r="H113" s="214"/>
    </row>
    <row r="114" spans="1:8" ht="12.75" customHeight="1">
      <c r="A114" s="214"/>
      <c r="B114" s="214"/>
      <c r="C114" s="214"/>
      <c r="D114" s="214"/>
      <c r="E114" s="214"/>
      <c r="F114" s="214"/>
      <c r="G114" s="214"/>
      <c r="H114" s="214"/>
    </row>
    <row r="115" spans="1:8" ht="12.75" customHeight="1">
      <c r="A115" s="214"/>
      <c r="B115" s="214"/>
      <c r="C115" s="214"/>
      <c r="D115" s="214"/>
      <c r="E115" s="214"/>
      <c r="F115" s="214"/>
      <c r="G115" s="214"/>
      <c r="H115" s="214"/>
    </row>
    <row r="116" spans="1:8" ht="12.75" customHeight="1">
      <c r="A116" s="214"/>
      <c r="B116" s="214"/>
      <c r="C116" s="214"/>
      <c r="D116" s="214"/>
      <c r="E116" s="214"/>
      <c r="F116" s="214"/>
      <c r="G116" s="214"/>
      <c r="H116" s="214"/>
    </row>
    <row r="117" spans="1:8" ht="12.75" customHeight="1">
      <c r="A117" s="214"/>
      <c r="B117" s="214"/>
      <c r="C117" s="214"/>
      <c r="D117" s="214"/>
      <c r="E117" s="214"/>
      <c r="F117" s="214"/>
      <c r="G117" s="214"/>
      <c r="H117" s="214"/>
    </row>
    <row r="118" spans="1:8" ht="12.75" customHeight="1">
      <c r="A118" s="214"/>
      <c r="B118" s="214"/>
      <c r="C118" s="214"/>
      <c r="D118" s="214"/>
      <c r="E118" s="214"/>
      <c r="F118" s="214"/>
      <c r="G118" s="214"/>
      <c r="H118" s="214"/>
    </row>
    <row r="119" spans="1:8" ht="12.75" customHeight="1">
      <c r="A119" s="214"/>
      <c r="B119" s="214"/>
      <c r="C119" s="214"/>
      <c r="D119" s="214"/>
      <c r="E119" s="214"/>
      <c r="F119" s="214"/>
      <c r="G119" s="214"/>
      <c r="H119" s="214"/>
    </row>
    <row r="120" spans="1:8" ht="12.75" customHeight="1">
      <c r="A120" s="214"/>
      <c r="B120" s="214"/>
      <c r="C120" s="214"/>
      <c r="D120" s="214"/>
      <c r="E120" s="214"/>
      <c r="F120" s="214"/>
      <c r="G120" s="214"/>
      <c r="H120" s="214"/>
    </row>
    <row r="121" spans="1:8" ht="12.75" customHeight="1">
      <c r="A121" s="214"/>
      <c r="B121" s="214"/>
      <c r="C121" s="214"/>
      <c r="D121" s="214"/>
      <c r="E121" s="214"/>
      <c r="F121" s="214"/>
      <c r="G121" s="214"/>
      <c r="H121" s="214"/>
    </row>
    <row r="122" spans="1:8" ht="12.75" customHeight="1">
      <c r="A122" s="214"/>
      <c r="B122" s="214"/>
      <c r="C122" s="214"/>
      <c r="D122" s="214"/>
      <c r="E122" s="214"/>
      <c r="F122" s="214"/>
      <c r="G122" s="214"/>
      <c r="H122" s="214"/>
    </row>
    <row r="123" spans="1:8" ht="12.75" customHeight="1">
      <c r="A123" s="214"/>
      <c r="B123" s="214"/>
      <c r="C123" s="214"/>
      <c r="D123" s="214"/>
      <c r="E123" s="214"/>
      <c r="F123" s="214"/>
      <c r="G123" s="214"/>
      <c r="H123" s="214"/>
    </row>
    <row r="124" spans="1:8" ht="12.75" customHeight="1">
      <c r="A124" s="214"/>
      <c r="B124" s="214"/>
      <c r="C124" s="214"/>
      <c r="D124" s="214"/>
      <c r="E124" s="214"/>
      <c r="F124" s="214"/>
      <c r="G124" s="214"/>
      <c r="H124" s="214"/>
    </row>
    <row r="125" spans="1:8" ht="12.75" customHeight="1">
      <c r="A125" s="214"/>
      <c r="B125" s="214"/>
      <c r="C125" s="214"/>
      <c r="D125" s="214"/>
      <c r="E125" s="214"/>
      <c r="F125" s="214"/>
      <c r="G125" s="214"/>
      <c r="H125" s="214"/>
    </row>
    <row r="126" spans="1:8" ht="12.75" customHeight="1">
      <c r="A126" s="214"/>
      <c r="B126" s="214"/>
      <c r="C126" s="214"/>
      <c r="D126" s="214"/>
      <c r="E126" s="214"/>
      <c r="F126" s="214"/>
      <c r="G126" s="214"/>
      <c r="H126" s="214"/>
    </row>
    <row r="127" spans="1:8" ht="12.75" customHeight="1">
      <c r="A127" s="214"/>
      <c r="B127" s="214"/>
      <c r="C127" s="214"/>
      <c r="D127" s="214"/>
      <c r="E127" s="214"/>
      <c r="F127" s="214"/>
      <c r="G127" s="214"/>
      <c r="H127" s="214"/>
    </row>
    <row r="128" spans="1:8" ht="12.75" customHeight="1">
      <c r="A128" s="214"/>
      <c r="B128" s="214"/>
      <c r="C128" s="214"/>
      <c r="D128" s="214"/>
      <c r="E128" s="214"/>
      <c r="F128" s="214"/>
      <c r="G128" s="214"/>
      <c r="H128" s="214"/>
    </row>
    <row r="129" spans="1:8" ht="12.75" customHeight="1">
      <c r="A129" s="214"/>
      <c r="B129" s="214"/>
      <c r="C129" s="214"/>
      <c r="D129" s="214"/>
      <c r="E129" s="214"/>
      <c r="F129" s="214"/>
      <c r="G129" s="214"/>
      <c r="H129" s="214"/>
    </row>
    <row r="130" spans="1:8" ht="12.75" customHeight="1">
      <c r="A130" s="214"/>
      <c r="B130" s="214"/>
      <c r="C130" s="214"/>
      <c r="D130" s="214"/>
      <c r="E130" s="214"/>
      <c r="F130" s="214"/>
      <c r="G130" s="214"/>
      <c r="H130" s="214"/>
    </row>
    <row r="131" spans="1:8" ht="12.75" customHeight="1">
      <c r="A131" s="214"/>
      <c r="B131" s="214"/>
      <c r="C131" s="214"/>
      <c r="D131" s="214"/>
      <c r="E131" s="214"/>
      <c r="F131" s="214"/>
      <c r="G131" s="214"/>
      <c r="H131" s="214"/>
    </row>
    <row r="132" spans="1:8" ht="12.75" customHeight="1" thickBot="1">
      <c r="A132" s="214"/>
      <c r="B132" s="214"/>
      <c r="C132" s="214"/>
      <c r="D132" s="214"/>
      <c r="E132" s="214"/>
      <c r="F132" s="214"/>
      <c r="G132" s="214"/>
      <c r="H132" s="214"/>
    </row>
    <row r="133" spans="1:8" s="331" customFormat="1" ht="12.75" customHeight="1">
      <c r="A133" s="289"/>
      <c r="B133" s="215" t="s">
        <v>140</v>
      </c>
      <c r="C133" s="259"/>
      <c r="D133" s="216"/>
      <c r="E133" s="216"/>
      <c r="F133" s="216"/>
      <c r="G133" s="217"/>
      <c r="H133" s="289"/>
    </row>
    <row r="134" spans="1:8" s="331" customFormat="1" ht="12.75" customHeight="1">
      <c r="A134" s="289"/>
      <c r="B134" s="496" t="s">
        <v>309</v>
      </c>
      <c r="C134" s="494"/>
      <c r="D134" s="447" t="s">
        <v>310</v>
      </c>
      <c r="E134" s="482"/>
      <c r="F134" s="482"/>
      <c r="G134" s="219"/>
      <c r="H134" s="289"/>
    </row>
    <row r="135" spans="1:8" s="331" customFormat="1" ht="12.75" customHeight="1" thickBot="1">
      <c r="A135" s="289"/>
      <c r="B135" s="497" t="s">
        <v>312</v>
      </c>
      <c r="C135" s="262"/>
      <c r="D135" s="495" t="s">
        <v>311</v>
      </c>
      <c r="E135" s="221"/>
      <c r="F135" s="221"/>
      <c r="G135" s="222"/>
      <c r="H135" s="289"/>
    </row>
    <row r="136" spans="1:8" ht="12.75" customHeight="1">
      <c r="A136" s="289"/>
      <c r="B136" s="260"/>
      <c r="C136" s="260"/>
      <c r="D136" s="188"/>
      <c r="E136" s="188"/>
      <c r="F136" s="188"/>
      <c r="G136" s="188"/>
      <c r="H136" s="289"/>
    </row>
    <row r="137" spans="1:8" ht="12.75" customHeight="1">
      <c r="A137" s="289"/>
      <c r="B137" s="260"/>
      <c r="C137" s="260"/>
      <c r="D137" s="188"/>
      <c r="E137" s="188"/>
      <c r="F137" s="188"/>
      <c r="G137" s="188"/>
      <c r="H137" s="289"/>
    </row>
    <row r="138" spans="1:8" ht="12.75" customHeight="1">
      <c r="A138" s="289"/>
      <c r="B138" s="260"/>
      <c r="C138" s="260"/>
      <c r="D138" s="188"/>
      <c r="E138" s="188"/>
      <c r="F138" s="188"/>
      <c r="G138" s="188"/>
      <c r="H138" s="289"/>
    </row>
    <row r="139" spans="1:8" ht="12.75" customHeight="1">
      <c r="A139" s="289"/>
      <c r="B139" s="260"/>
      <c r="C139" s="260"/>
      <c r="D139" s="188"/>
      <c r="E139" s="188"/>
      <c r="F139" s="188"/>
      <c r="G139" s="188"/>
      <c r="H139" s="289"/>
    </row>
    <row r="140" spans="1:8" ht="12.75" customHeight="1">
      <c r="A140" s="214"/>
      <c r="B140" s="214"/>
      <c r="C140" s="214"/>
      <c r="D140" s="214"/>
      <c r="E140" s="214"/>
      <c r="F140" s="214"/>
      <c r="G140" s="214"/>
      <c r="H140" s="214"/>
    </row>
    <row r="141" spans="1:8" ht="12.75" customHeight="1">
      <c r="A141" s="214"/>
      <c r="B141" s="775" t="str">
        <f>Menu!D31</f>
        <v>Copyright© 2017 Prof. Alexandre Alcantara - Todos os direitos reservados - Versão 1.0</v>
      </c>
      <c r="C141" s="775"/>
      <c r="D141" s="775"/>
      <c r="E141" s="775"/>
      <c r="F141" s="775"/>
      <c r="G141" s="775"/>
      <c r="H141" s="214"/>
    </row>
    <row r="142" spans="1:8" ht="12.75" customHeight="1">
      <c r="A142" s="214"/>
      <c r="B142" s="481"/>
      <c r="C142" s="481"/>
      <c r="D142" s="481"/>
      <c r="E142" s="481"/>
      <c r="F142" s="481"/>
      <c r="G142" s="481"/>
      <c r="H142" s="214"/>
    </row>
    <row r="143" spans="1:8" ht="15.75" customHeight="1">
      <c r="A143" s="87"/>
      <c r="B143" s="760" t="s">
        <v>145</v>
      </c>
      <c r="C143" s="760"/>
      <c r="D143" s="760"/>
      <c r="E143" s="760"/>
      <c r="F143" s="760"/>
      <c r="G143" s="760"/>
      <c r="H143" s="425"/>
    </row>
    <row r="144" spans="1:8" ht="15.75" customHeight="1">
      <c r="A144" s="399"/>
      <c r="B144" s="760" t="s">
        <v>229</v>
      </c>
      <c r="C144" s="760"/>
      <c r="D144" s="760"/>
      <c r="E144" s="760"/>
      <c r="F144" s="760"/>
      <c r="G144" s="760"/>
      <c r="H144" s="397"/>
    </row>
    <row r="145" spans="1:8" ht="12.75" customHeight="1">
      <c r="A145" s="214"/>
      <c r="B145" s="481"/>
      <c r="C145" s="481"/>
      <c r="D145" s="481"/>
      <c r="E145" s="481"/>
      <c r="F145" s="481"/>
      <c r="G145" s="481"/>
      <c r="H145" s="214"/>
    </row>
    <row r="146" spans="1:8" ht="12.75" customHeight="1">
      <c r="A146" s="214"/>
      <c r="B146" s="725" t="str">
        <f>B73</f>
        <v>LOJAS RENNER</v>
      </c>
      <c r="C146" s="786"/>
      <c r="D146" s="786"/>
      <c r="E146" s="786"/>
      <c r="F146" s="786"/>
      <c r="G146" s="726"/>
      <c r="H146" s="214"/>
    </row>
    <row r="147" spans="1:8" ht="12.75" customHeight="1">
      <c r="A147" s="214"/>
      <c r="B147" s="481"/>
      <c r="C147" s="481"/>
      <c r="D147" s="481"/>
      <c r="E147" s="481"/>
      <c r="F147" s="481"/>
      <c r="G147" s="481"/>
      <c r="H147" s="214"/>
    </row>
    <row r="148" spans="1:8" ht="18.75" customHeight="1">
      <c r="A148" s="214"/>
      <c r="B148" s="766" t="s">
        <v>141</v>
      </c>
      <c r="C148" s="767"/>
      <c r="D148" s="767"/>
      <c r="E148" s="767"/>
      <c r="F148" s="767"/>
      <c r="G148" s="768"/>
      <c r="H148" s="214"/>
    </row>
    <row r="149" spans="1:8" ht="12.75" customHeight="1">
      <c r="A149" s="214"/>
      <c r="B149" s="223"/>
      <c r="C149" s="223"/>
      <c r="D149" s="8"/>
      <c r="E149" s="8"/>
      <c r="F149" s="84"/>
      <c r="G149" s="84"/>
      <c r="H149" s="84"/>
    </row>
    <row r="150" spans="1:8" ht="12.75" customHeight="1">
      <c r="A150" s="214"/>
      <c r="B150" s="776" t="s">
        <v>21</v>
      </c>
      <c r="C150" s="776"/>
      <c r="D150" s="776"/>
      <c r="E150" s="122">
        <f>E19</f>
        <v>44196</v>
      </c>
      <c r="F150" s="122">
        <f>F19</f>
        <v>43830</v>
      </c>
      <c r="G150" s="122">
        <f>G19</f>
        <v>43465</v>
      </c>
      <c r="H150" s="214"/>
    </row>
    <row r="151" spans="1:8" ht="12.75" customHeight="1">
      <c r="A151" s="214"/>
      <c r="B151" s="13"/>
      <c r="C151" s="13"/>
      <c r="D151" s="14"/>
      <c r="E151" s="16"/>
      <c r="F151" s="16"/>
      <c r="G151" s="16"/>
      <c r="H151" s="214"/>
    </row>
    <row r="152" spans="1:8" ht="20.100000000000001" customHeight="1">
      <c r="A152" s="214"/>
      <c r="B152" s="224" t="s">
        <v>24</v>
      </c>
      <c r="C152" s="224"/>
      <c r="D152" s="225"/>
      <c r="E152" s="226">
        <f>E155+E160</f>
        <v>8896766</v>
      </c>
      <c r="F152" s="226">
        <f>F155+F160</f>
        <v>6656209</v>
      </c>
      <c r="G152" s="226">
        <f>G155+G160</f>
        <v>5930335</v>
      </c>
      <c r="H152" s="214"/>
    </row>
    <row r="153" spans="1:8" ht="12.75" customHeight="1">
      <c r="A153" s="426"/>
      <c r="B153" s="227"/>
      <c r="C153" s="227"/>
      <c r="D153" s="228"/>
      <c r="E153" s="229"/>
      <c r="F153" s="229"/>
      <c r="G153" s="229"/>
      <c r="H153" s="426"/>
    </row>
    <row r="154" spans="1:8" ht="15" customHeight="1">
      <c r="A154" s="214"/>
      <c r="B154" s="230" t="s">
        <v>105</v>
      </c>
      <c r="C154" s="263"/>
      <c r="D154" s="147" t="s">
        <v>88</v>
      </c>
      <c r="E154" s="231">
        <f>CapitalGiro!E11</f>
        <v>2672353</v>
      </c>
      <c r="F154" s="231">
        <f>CapitalGiro!F11</f>
        <v>1372302</v>
      </c>
      <c r="G154" s="231">
        <f>CapitalGiro!G11</f>
        <v>1384364</v>
      </c>
      <c r="H154" s="214"/>
    </row>
    <row r="155" spans="1:8" ht="20.100000000000001" customHeight="1">
      <c r="A155" s="214"/>
      <c r="B155" s="232"/>
      <c r="C155" s="232"/>
      <c r="D155" s="233" t="s">
        <v>104</v>
      </c>
      <c r="E155" s="234">
        <f>E154</f>
        <v>2672353</v>
      </c>
      <c r="F155" s="234">
        <f>F154</f>
        <v>1372302</v>
      </c>
      <c r="G155" s="234">
        <f>G154</f>
        <v>1384364</v>
      </c>
      <c r="H155" s="214"/>
    </row>
    <row r="156" spans="1:8" ht="6.75" customHeight="1">
      <c r="A156" s="214"/>
      <c r="B156" s="235"/>
      <c r="C156" s="235"/>
      <c r="D156" s="236"/>
      <c r="E156" s="237"/>
      <c r="F156" s="237"/>
      <c r="G156" s="237"/>
      <c r="H156" s="214"/>
    </row>
    <row r="157" spans="1:8" ht="15" customHeight="1">
      <c r="A157" s="214"/>
      <c r="B157" s="238" t="s">
        <v>77</v>
      </c>
      <c r="C157" s="238"/>
      <c r="D157" s="239" t="s">
        <v>87</v>
      </c>
      <c r="E157" s="240">
        <f>CapitalGiro!E15</f>
        <v>3811668</v>
      </c>
      <c r="F157" s="240">
        <f>CapitalGiro!F15</f>
        <v>3825961</v>
      </c>
      <c r="G157" s="240">
        <f>CapitalGiro!G15</f>
        <v>3162670</v>
      </c>
      <c r="H157" s="214"/>
    </row>
    <row r="158" spans="1:8" ht="15" customHeight="1">
      <c r="A158" s="214"/>
      <c r="B158" s="241"/>
      <c r="C158" s="241"/>
      <c r="D158" s="242" t="s">
        <v>25</v>
      </c>
      <c r="E158" s="240">
        <f>CapitalGiro!E16</f>
        <v>1381662</v>
      </c>
      <c r="F158" s="240">
        <f>CapitalGiro!F16</f>
        <v>1124506</v>
      </c>
      <c r="G158" s="240">
        <f>CapitalGiro!G16</f>
        <v>1110305</v>
      </c>
      <c r="H158" s="214"/>
    </row>
    <row r="159" spans="1:8" ht="15" customHeight="1">
      <c r="A159" s="214"/>
      <c r="B159" s="241"/>
      <c r="C159" s="241"/>
      <c r="D159" s="243" t="s">
        <v>26</v>
      </c>
      <c r="E159" s="240">
        <f>CapitalGiro!E17</f>
        <v>1031083</v>
      </c>
      <c r="F159" s="240">
        <f>CapitalGiro!F17</f>
        <v>333440</v>
      </c>
      <c r="G159" s="240">
        <f>CapitalGiro!G17</f>
        <v>272996</v>
      </c>
      <c r="H159" s="214"/>
    </row>
    <row r="160" spans="1:8" ht="20.100000000000001" customHeight="1">
      <c r="A160" s="214"/>
      <c r="B160" s="232"/>
      <c r="C160" s="232"/>
      <c r="D160" s="233" t="s">
        <v>78</v>
      </c>
      <c r="E160" s="234">
        <f>SUM(E157:E159)</f>
        <v>6224413</v>
      </c>
      <c r="F160" s="234">
        <f>SUM(F157:F159)</f>
        <v>5283907</v>
      </c>
      <c r="G160" s="234">
        <f>SUM(G157:G159)</f>
        <v>4545971</v>
      </c>
      <c r="H160" s="214"/>
    </row>
    <row r="161" spans="1:8" ht="6.75" customHeight="1">
      <c r="A161" s="214"/>
      <c r="B161" s="235"/>
      <c r="C161" s="235"/>
      <c r="D161" s="236"/>
      <c r="E161" s="237"/>
      <c r="F161" s="237"/>
      <c r="G161" s="237"/>
      <c r="H161" s="214"/>
    </row>
    <row r="162" spans="1:8" ht="20.100000000000001" customHeight="1">
      <c r="A162" s="214"/>
      <c r="B162" s="224" t="s">
        <v>29</v>
      </c>
      <c r="C162" s="224"/>
      <c r="D162" s="225"/>
      <c r="E162" s="226">
        <f>E165+E171</f>
        <v>5633411</v>
      </c>
      <c r="F162" s="226">
        <f>F165+F171</f>
        <v>4765317</v>
      </c>
      <c r="G162" s="226">
        <f>G165+G171</f>
        <v>4324355</v>
      </c>
      <c r="H162" s="214"/>
    </row>
    <row r="163" spans="1:8" ht="6.75" customHeight="1">
      <c r="A163" s="214"/>
      <c r="B163" s="235"/>
      <c r="C163" s="235"/>
      <c r="D163" s="236"/>
      <c r="E163" s="237"/>
      <c r="F163" s="237"/>
      <c r="G163" s="237"/>
      <c r="H163" s="214"/>
    </row>
    <row r="164" spans="1:8" ht="15" customHeight="1">
      <c r="A164" s="214"/>
      <c r="B164" s="238" t="s">
        <v>105</v>
      </c>
      <c r="C164" s="238"/>
      <c r="D164" s="244" t="s">
        <v>31</v>
      </c>
      <c r="E164" s="240">
        <f>CapitalGiro!E22</f>
        <v>1418471</v>
      </c>
      <c r="F164" s="240">
        <f>CapitalGiro!F22</f>
        <v>894018</v>
      </c>
      <c r="G164" s="240">
        <f>CapitalGiro!G22</f>
        <v>1423835</v>
      </c>
      <c r="H164" s="214"/>
    </row>
    <row r="165" spans="1:8" ht="20.100000000000001" customHeight="1">
      <c r="A165" s="214"/>
      <c r="B165" s="232"/>
      <c r="C165" s="232"/>
      <c r="D165" s="233" t="s">
        <v>104</v>
      </c>
      <c r="E165" s="234">
        <f>E164</f>
        <v>1418471</v>
      </c>
      <c r="F165" s="234">
        <f>F164</f>
        <v>894018</v>
      </c>
      <c r="G165" s="234">
        <f>G164</f>
        <v>1423835</v>
      </c>
      <c r="H165" s="214"/>
    </row>
    <row r="166" spans="1:8" ht="6.75" customHeight="1">
      <c r="A166" s="214"/>
      <c r="B166" s="235"/>
      <c r="C166" s="235"/>
      <c r="D166" s="236"/>
      <c r="E166" s="237"/>
      <c r="F166" s="237"/>
      <c r="G166" s="237"/>
      <c r="H166" s="214"/>
    </row>
    <row r="167" spans="1:8" ht="15" customHeight="1">
      <c r="A167" s="214"/>
      <c r="B167" s="250" t="s">
        <v>77</v>
      </c>
      <c r="C167" s="250"/>
      <c r="D167" s="251" t="s">
        <v>30</v>
      </c>
      <c r="E167" s="240">
        <f>CapitalGiro!E26</f>
        <v>1404852</v>
      </c>
      <c r="F167" s="240">
        <f>CapitalGiro!F26</f>
        <v>1081785</v>
      </c>
      <c r="G167" s="240">
        <f>CapitalGiro!G26</f>
        <v>1025824</v>
      </c>
      <c r="H167" s="214"/>
    </row>
    <row r="168" spans="1:8" ht="15" customHeight="1">
      <c r="A168" s="214"/>
      <c r="B168" s="249"/>
      <c r="C168" s="249"/>
      <c r="D168" s="252" t="s">
        <v>32</v>
      </c>
      <c r="E168" s="240">
        <f>CapitalGiro!E27</f>
        <v>0</v>
      </c>
      <c r="F168" s="240">
        <f>CapitalGiro!F27</f>
        <v>636723</v>
      </c>
      <c r="G168" s="240">
        <f>CapitalGiro!G27</f>
        <v>550016</v>
      </c>
      <c r="H168" s="214"/>
    </row>
    <row r="169" spans="1:8" ht="15" customHeight="1">
      <c r="A169" s="214"/>
      <c r="B169" s="249"/>
      <c r="C169" s="249"/>
      <c r="D169" s="242" t="s">
        <v>33</v>
      </c>
      <c r="E169" s="240">
        <f>CapitalGiro!E28</f>
        <v>0</v>
      </c>
      <c r="F169" s="240">
        <f>CapitalGiro!F28</f>
        <v>67635</v>
      </c>
      <c r="G169" s="240">
        <f>CapitalGiro!G28</f>
        <v>47783</v>
      </c>
      <c r="H169" s="214"/>
    </row>
    <row r="170" spans="1:8" ht="15" customHeight="1">
      <c r="A170" s="214"/>
      <c r="B170" s="249"/>
      <c r="C170" s="249"/>
      <c r="D170" s="253" t="s">
        <v>90</v>
      </c>
      <c r="E170" s="240">
        <f>CapitalGiro!E29</f>
        <v>2810088</v>
      </c>
      <c r="F170" s="240">
        <f>CapitalGiro!F29</f>
        <v>2085156</v>
      </c>
      <c r="G170" s="240">
        <f>CapitalGiro!G29</f>
        <v>1276897</v>
      </c>
      <c r="H170" s="214"/>
    </row>
    <row r="171" spans="1:8" ht="20.100000000000001" customHeight="1">
      <c r="A171" s="214"/>
      <c r="B171" s="232"/>
      <c r="C171" s="232"/>
      <c r="D171" s="233" t="s">
        <v>78</v>
      </c>
      <c r="E171" s="234">
        <f>SUM(E167:E170)</f>
        <v>4214940</v>
      </c>
      <c r="F171" s="234">
        <f>SUM(F167:F170)</f>
        <v>3871299</v>
      </c>
      <c r="G171" s="234">
        <f>SUM(G167:G170)</f>
        <v>2900520</v>
      </c>
      <c r="H171" s="214"/>
    </row>
    <row r="172" spans="1:8" ht="6.75" customHeight="1">
      <c r="A172" s="214"/>
      <c r="B172" s="235"/>
      <c r="C172" s="235"/>
      <c r="D172" s="236"/>
      <c r="E172" s="237"/>
      <c r="F172" s="237"/>
      <c r="G172" s="237"/>
      <c r="H172" s="214"/>
    </row>
    <row r="173" spans="1:8" ht="15" customHeight="1">
      <c r="A173" s="214"/>
      <c r="B173" s="146"/>
      <c r="C173" s="146"/>
      <c r="D173" s="244" t="s">
        <v>79</v>
      </c>
      <c r="E173" s="245">
        <f>E160</f>
        <v>6224413</v>
      </c>
      <c r="F173" s="245">
        <f>F160</f>
        <v>5283907</v>
      </c>
      <c r="G173" s="245">
        <f>G160</f>
        <v>4545971</v>
      </c>
      <c r="H173" s="427"/>
    </row>
    <row r="174" spans="1:8" ht="15" customHeight="1">
      <c r="A174" s="214"/>
      <c r="B174" s="146"/>
      <c r="C174" s="146"/>
      <c r="D174" s="243" t="s">
        <v>80</v>
      </c>
      <c r="E174" s="247">
        <f>E171</f>
        <v>4214940</v>
      </c>
      <c r="F174" s="240">
        <f>F171</f>
        <v>3871299</v>
      </c>
      <c r="G174" s="240">
        <f>G171</f>
        <v>2900520</v>
      </c>
      <c r="H174" s="427"/>
    </row>
    <row r="175" spans="1:8" ht="20.100000000000001" customHeight="1">
      <c r="A175" s="214"/>
      <c r="B175" s="147"/>
      <c r="C175" s="147"/>
      <c r="D175" s="233" t="s">
        <v>81</v>
      </c>
      <c r="E175" s="234">
        <f>E173-E174</f>
        <v>2009473</v>
      </c>
      <c r="F175" s="234">
        <f>F173-F174</f>
        <v>1412608</v>
      </c>
      <c r="G175" s="234">
        <f>G173-G174</f>
        <v>1645451</v>
      </c>
      <c r="H175" s="427"/>
    </row>
    <row r="176" spans="1:8" ht="6.75" customHeight="1">
      <c r="A176" s="214"/>
      <c r="B176" s="235"/>
      <c r="C176" s="235"/>
      <c r="D176" s="236"/>
      <c r="E176" s="237"/>
      <c r="F176" s="237"/>
      <c r="G176" s="237"/>
      <c r="H176" s="214"/>
    </row>
    <row r="177" spans="1:8" ht="15" customHeight="1">
      <c r="A177" s="214"/>
      <c r="B177" s="147"/>
      <c r="C177" s="147"/>
      <c r="D177" s="244" t="s">
        <v>98</v>
      </c>
      <c r="E177" s="245">
        <f>E155</f>
        <v>2672353</v>
      </c>
      <c r="F177" s="245">
        <f>F155</f>
        <v>1372302</v>
      </c>
      <c r="G177" s="245">
        <f>G155</f>
        <v>1384364</v>
      </c>
      <c r="H177" s="427"/>
    </row>
    <row r="178" spans="1:8" ht="15" customHeight="1">
      <c r="A178" s="214"/>
      <c r="B178" s="147"/>
      <c r="C178" s="147"/>
      <c r="D178" s="243" t="s">
        <v>99</v>
      </c>
      <c r="E178" s="240">
        <f>E165</f>
        <v>1418471</v>
      </c>
      <c r="F178" s="240">
        <f>F165</f>
        <v>894018</v>
      </c>
      <c r="G178" s="240">
        <f>G165</f>
        <v>1423835</v>
      </c>
      <c r="H178" s="427"/>
    </row>
    <row r="179" spans="1:8" ht="20.100000000000001" customHeight="1">
      <c r="A179" s="214"/>
      <c r="B179" s="147"/>
      <c r="C179" s="147"/>
      <c r="D179" s="233" t="s">
        <v>82</v>
      </c>
      <c r="E179" s="234">
        <f>E177-E178</f>
        <v>1253882</v>
      </c>
      <c r="F179" s="234">
        <f>F177-F178</f>
        <v>478284</v>
      </c>
      <c r="G179" s="234">
        <f>G177-G178</f>
        <v>-39471</v>
      </c>
      <c r="H179" s="427"/>
    </row>
    <row r="180" spans="1:8" ht="6.75" customHeight="1">
      <c r="A180" s="214"/>
      <c r="B180" s="235"/>
      <c r="C180" s="235"/>
      <c r="D180" s="236"/>
      <c r="E180" s="237"/>
      <c r="F180" s="237"/>
      <c r="G180" s="237"/>
      <c r="H180" s="214"/>
    </row>
    <row r="181" spans="1:8" ht="15" customHeight="1">
      <c r="A181" s="214"/>
      <c r="B181" s="147"/>
      <c r="C181" s="147"/>
      <c r="D181" s="244" t="s">
        <v>83</v>
      </c>
      <c r="E181" s="245">
        <f t="shared" ref="E181:G182" si="0">E173+E177</f>
        <v>8896766</v>
      </c>
      <c r="F181" s="245">
        <f t="shared" si="0"/>
        <v>6656209</v>
      </c>
      <c r="G181" s="245">
        <f t="shared" si="0"/>
        <v>5930335</v>
      </c>
      <c r="H181" s="427"/>
    </row>
    <row r="182" spans="1:8" ht="15" customHeight="1">
      <c r="A182" s="214"/>
      <c r="B182" s="147"/>
      <c r="C182" s="147"/>
      <c r="D182" s="243" t="s">
        <v>84</v>
      </c>
      <c r="E182" s="245">
        <f t="shared" si="0"/>
        <v>5633411</v>
      </c>
      <c r="F182" s="245">
        <f t="shared" si="0"/>
        <v>4765317</v>
      </c>
      <c r="G182" s="245">
        <f t="shared" si="0"/>
        <v>4324355</v>
      </c>
      <c r="H182" s="427"/>
    </row>
    <row r="183" spans="1:8" ht="20.100000000000001" customHeight="1">
      <c r="A183" s="214"/>
      <c r="B183" s="147"/>
      <c r="C183" s="147"/>
      <c r="D183" s="233" t="s">
        <v>85</v>
      </c>
      <c r="E183" s="234">
        <f>E181-E182</f>
        <v>3263355</v>
      </c>
      <c r="F183" s="234">
        <f>F181-F182</f>
        <v>1890892</v>
      </c>
      <c r="G183" s="234">
        <f>G181-G182</f>
        <v>1605980</v>
      </c>
      <c r="H183" s="427"/>
    </row>
    <row r="184" spans="1:8" ht="15.75" customHeight="1">
      <c r="A184" s="214"/>
      <c r="B184" s="267"/>
      <c r="C184" s="214"/>
      <c r="D184" s="214"/>
      <c r="E184" s="214"/>
      <c r="F184" s="214"/>
      <c r="G184" s="214"/>
      <c r="H184" s="214"/>
    </row>
    <row r="185" spans="1:8" ht="15.75" customHeight="1">
      <c r="A185" s="214"/>
      <c r="B185" s="267"/>
      <c r="C185" s="214"/>
      <c r="D185" s="214"/>
      <c r="E185" s="214"/>
      <c r="F185" s="214"/>
      <c r="G185" s="214"/>
      <c r="H185" s="214"/>
    </row>
    <row r="186" spans="1:8" ht="15.75" customHeight="1">
      <c r="A186" s="214"/>
      <c r="B186" s="267" t="s">
        <v>148</v>
      </c>
      <c r="C186" s="214"/>
      <c r="D186" s="214"/>
      <c r="E186" s="214"/>
      <c r="F186" s="214"/>
      <c r="G186" s="214"/>
      <c r="H186" s="214"/>
    </row>
    <row r="187" spans="1:8" ht="170.1" customHeight="1">
      <c r="A187" s="214"/>
      <c r="B187" s="787" t="str">
        <f>Parecer!B10</f>
        <v>Insira aqui seu Parecer Final quanto a situação econômico-financeira e patrimonial da empresa analisada.</v>
      </c>
      <c r="C187" s="788"/>
      <c r="D187" s="788"/>
      <c r="E187" s="788"/>
      <c r="F187" s="788"/>
      <c r="G187" s="789"/>
      <c r="H187" s="214"/>
    </row>
    <row r="188" spans="1:8" ht="5.25" customHeight="1">
      <c r="A188" s="214"/>
      <c r="B188" s="214"/>
      <c r="C188" s="214"/>
      <c r="D188" s="214"/>
      <c r="E188" s="214"/>
      <c r="F188" s="214"/>
      <c r="G188" s="214"/>
      <c r="H188" s="214"/>
    </row>
    <row r="189" spans="1:8" ht="12.75" customHeight="1">
      <c r="A189" s="214"/>
      <c r="B189" s="387" t="s">
        <v>149</v>
      </c>
      <c r="C189" s="300"/>
      <c r="D189" s="300"/>
      <c r="E189" s="300"/>
      <c r="F189" s="300"/>
      <c r="G189" s="290"/>
      <c r="H189" s="214"/>
    </row>
    <row r="190" spans="1:8" ht="12.75" customHeight="1">
      <c r="A190" s="214"/>
      <c r="B190" s="780" t="s">
        <v>227</v>
      </c>
      <c r="C190" s="781"/>
      <c r="D190" s="781"/>
      <c r="E190" s="781"/>
      <c r="F190" s="781"/>
      <c r="G190" s="782"/>
      <c r="H190" s="214"/>
    </row>
    <row r="191" spans="1:8" ht="12.75" customHeight="1">
      <c r="A191" s="214"/>
      <c r="B191" s="777" t="s">
        <v>150</v>
      </c>
      <c r="C191" s="778"/>
      <c r="D191" s="778"/>
      <c r="E191" s="778"/>
      <c r="F191" s="778"/>
      <c r="G191" s="779"/>
      <c r="H191" s="214"/>
    </row>
    <row r="192" spans="1:8" ht="12.75" customHeight="1">
      <c r="A192" s="214"/>
      <c r="B192" s="772" t="s">
        <v>228</v>
      </c>
      <c r="C192" s="773"/>
      <c r="D192" s="773"/>
      <c r="E192" s="773"/>
      <c r="F192" s="773"/>
      <c r="G192" s="774"/>
      <c r="H192" s="214"/>
    </row>
    <row r="193" spans="1:8" ht="12.75" customHeight="1">
      <c r="A193" s="214"/>
      <c r="B193" s="396"/>
      <c r="C193" s="396"/>
      <c r="D193" s="396"/>
      <c r="E193" s="396"/>
      <c r="F193" s="396"/>
      <c r="G193" s="396"/>
      <c r="H193" s="214"/>
    </row>
    <row r="194" spans="1:8" ht="12.75" customHeight="1">
      <c r="A194" s="427"/>
      <c r="B194" s="329" t="s">
        <v>179</v>
      </c>
      <c r="C194" s="328"/>
      <c r="D194" s="328"/>
      <c r="E194" s="328"/>
      <c r="F194" s="299"/>
      <c r="G194" s="188"/>
      <c r="H194" s="188"/>
    </row>
    <row r="195" spans="1:8" ht="12.75" customHeight="1">
      <c r="A195" s="427"/>
      <c r="B195" s="323" t="s">
        <v>181</v>
      </c>
      <c r="C195" s="324"/>
      <c r="D195" s="324"/>
      <c r="E195" s="324"/>
      <c r="F195" s="324"/>
      <c r="G195" s="325"/>
      <c r="H195" s="326"/>
    </row>
    <row r="196" spans="1:8" ht="12.75" customHeight="1">
      <c r="A196" s="214"/>
      <c r="B196" s="214"/>
      <c r="C196" s="214"/>
      <c r="D196" s="214"/>
      <c r="E196" s="214"/>
      <c r="F196" s="214"/>
      <c r="G196" s="214"/>
      <c r="H196" s="214"/>
    </row>
    <row r="197" spans="1:8" ht="12.75" customHeight="1">
      <c r="A197" s="214"/>
      <c r="B197" s="775" t="str">
        <f>B141</f>
        <v>Copyright© 2017 Prof. Alexandre Alcantara - Todos os direitos reservados - Versão 1.0</v>
      </c>
      <c r="C197" s="775"/>
      <c r="D197" s="775"/>
      <c r="E197" s="775"/>
      <c r="F197" s="775"/>
      <c r="G197" s="775"/>
      <c r="H197" s="214"/>
    </row>
    <row r="198" spans="1:8" ht="12.75" customHeight="1">
      <c r="A198" s="214"/>
      <c r="B198" s="214"/>
      <c r="C198" s="214"/>
      <c r="D198" s="214"/>
      <c r="E198" s="214"/>
      <c r="F198" s="214"/>
      <c r="G198" s="214"/>
      <c r="H198" s="214"/>
    </row>
  </sheetData>
  <sheetProtection algorithmName="SHA-512" hashValue="bRCcqyqKBwclZG+sJsJMlNWJjNDoItYRrrQIVbUVFWpZjSQdIH9cyk3lxQ3ChlvDIh/ENCo3Z6aVRBBdBgc1Mw==" saltValue="cak8yqDlKnmx4kPrA+i0QQ==" spinCount="100000" sheet="1" objects="1" scenarios="1"/>
  <mergeCells count="30">
    <mergeCell ref="B2:G2"/>
    <mergeCell ref="B17:G17"/>
    <mergeCell ref="B18:G18"/>
    <mergeCell ref="B19:D19"/>
    <mergeCell ref="B41:G41"/>
    <mergeCell ref="B197:G197"/>
    <mergeCell ref="B70:G70"/>
    <mergeCell ref="B71:G71"/>
    <mergeCell ref="B190:G190"/>
    <mergeCell ref="B191:G191"/>
    <mergeCell ref="B192:G192"/>
    <mergeCell ref="B108:G108"/>
    <mergeCell ref="B109:D109"/>
    <mergeCell ref="B141:G141"/>
    <mergeCell ref="B148:G148"/>
    <mergeCell ref="B150:D150"/>
    <mergeCell ref="B187:G187"/>
    <mergeCell ref="B107:G107"/>
    <mergeCell ref="B75:G75"/>
    <mergeCell ref="B76:G76"/>
    <mergeCell ref="B77:D77"/>
    <mergeCell ref="B143:G143"/>
    <mergeCell ref="B144:G144"/>
    <mergeCell ref="B146:G146"/>
    <mergeCell ref="B43:G43"/>
    <mergeCell ref="B3:G3"/>
    <mergeCell ref="B44:G44"/>
    <mergeCell ref="B45:D45"/>
    <mergeCell ref="B69:G69"/>
    <mergeCell ref="B73:G73"/>
  </mergeCells>
  <hyperlinks>
    <hyperlink ref="B192" location="Responsabilidade!A1" display="Leia a Declaração de Responsabilidade" xr:uid="{00000000-0004-0000-1100-000000000000}"/>
    <hyperlink ref="G1" location="Menu!A1" display="Menu" xr:uid="{00000000-0004-0000-11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horizontalDpi="300" verticalDpi="300" r:id="rId1"/>
  <headerFooter>
    <oddHeader>&amp;LAnálise das Demonstrações Contábeis&amp;RPlanilha ADC Acadêmica</oddHeader>
    <oddFooter>&amp;L&amp;D&amp;CPágina &amp;P de &amp;N</oddFooter>
  </headerFooter>
  <rowBreaks count="2" manualBreakCount="2">
    <brk id="69" max="7" man="1"/>
    <brk id="142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8"/>
  <dimension ref="A1:I123"/>
  <sheetViews>
    <sheetView showGridLines="0" showRowColHeaders="0" workbookViewId="0"/>
  </sheetViews>
  <sheetFormatPr defaultColWidth="0" defaultRowHeight="12.75" zeroHeight="1"/>
  <cols>
    <col min="1" max="1" width="3.42578125" style="398" customWidth="1"/>
    <col min="2" max="2" width="39.28515625" style="401" customWidth="1"/>
    <col min="3" max="3" width="1.42578125" style="401" hidden="1" customWidth="1"/>
    <col min="4" max="6" width="14.140625" style="401" customWidth="1"/>
    <col min="7" max="7" width="3.42578125" style="398" customWidth="1"/>
    <col min="8" max="8" width="9.140625" style="398" hidden="1" customWidth="1"/>
    <col min="9" max="9" width="9.140625" hidden="1"/>
  </cols>
  <sheetData>
    <row r="1" spans="1:8" ht="15.75">
      <c r="A1" s="400"/>
      <c r="B1" s="400"/>
      <c r="C1" s="400"/>
      <c r="D1" s="400"/>
      <c r="E1" s="400"/>
      <c r="F1" s="400"/>
      <c r="G1" s="400"/>
      <c r="H1" s="400"/>
    </row>
    <row r="2" spans="1:8" ht="15.75">
      <c r="A2" s="400"/>
      <c r="B2" s="791" t="s">
        <v>56</v>
      </c>
      <c r="C2" s="791"/>
      <c r="D2" s="791"/>
      <c r="E2" s="791"/>
      <c r="F2" s="791"/>
      <c r="G2" s="400"/>
      <c r="H2" s="400"/>
    </row>
    <row r="3" spans="1:8" ht="15.75">
      <c r="A3" s="400"/>
      <c r="B3" s="400"/>
      <c r="C3" s="400"/>
      <c r="D3" s="400"/>
      <c r="E3" s="400"/>
      <c r="F3" s="400"/>
      <c r="G3" s="400"/>
      <c r="H3" s="400"/>
    </row>
    <row r="4" spans="1:8" ht="15">
      <c r="B4" s="412"/>
      <c r="C4" s="412"/>
      <c r="D4" s="413">
        <f>Graficos!E19</f>
        <v>44196</v>
      </c>
      <c r="E4" s="413">
        <f>Graficos!F19</f>
        <v>43830</v>
      </c>
      <c r="F4" s="413">
        <f>Graficos!G19</f>
        <v>43465</v>
      </c>
    </row>
    <row r="5" spans="1:8">
      <c r="B5" s="414" t="s">
        <v>100</v>
      </c>
      <c r="C5" s="414"/>
      <c r="D5" s="415">
        <f>Graficos!E20</f>
        <v>139.94119563093093</v>
      </c>
      <c r="E5" s="415">
        <f>Graficos!F20</f>
        <v>107.83104558317726</v>
      </c>
      <c r="F5" s="415">
        <f>Graficos!G20</f>
        <v>111.4400016806124</v>
      </c>
    </row>
    <row r="6" spans="1:8">
      <c r="B6" s="414" t="s">
        <v>101</v>
      </c>
      <c r="C6" s="414"/>
      <c r="D6" s="415">
        <f>Graficos!E21</f>
        <v>182.39888393271755</v>
      </c>
      <c r="E6" s="415">
        <f>Graficos!F21</f>
        <v>131.19485271687137</v>
      </c>
      <c r="F6" s="415">
        <f>Graficos!G21</f>
        <v>124.04224224388157</v>
      </c>
    </row>
    <row r="7" spans="1:8">
      <c r="B7" s="414" t="s">
        <v>102</v>
      </c>
      <c r="C7" s="414"/>
      <c r="D7" s="415">
        <f>Graficos!E23</f>
        <v>128.59232815223032</v>
      </c>
      <c r="E7" s="415">
        <f>Graficos!F23</f>
        <v>101.30781937884842</v>
      </c>
      <c r="F7" s="415">
        <f>Graficos!G23</f>
        <v>99.936681332140438</v>
      </c>
    </row>
    <row r="8" spans="1:8" ht="15.75">
      <c r="B8" s="400"/>
      <c r="C8" s="400"/>
      <c r="D8" s="400"/>
      <c r="E8" s="400"/>
      <c r="F8" s="400"/>
    </row>
    <row r="9" spans="1:8" ht="15">
      <c r="B9" s="412"/>
      <c r="C9" s="412"/>
      <c r="D9" s="413">
        <f>D4</f>
        <v>44196</v>
      </c>
      <c r="E9" s="413">
        <f>E4</f>
        <v>43830</v>
      </c>
      <c r="F9" s="413">
        <f>F4</f>
        <v>43465</v>
      </c>
    </row>
    <row r="10" spans="1:8">
      <c r="B10" s="414" t="s">
        <v>58</v>
      </c>
      <c r="C10" s="416"/>
      <c r="D10" s="415">
        <f>Graficos!E24</f>
        <v>193.74775141141816</v>
      </c>
      <c r="E10" s="415">
        <f>Graficos!F24</f>
        <v>137.7180789212002</v>
      </c>
      <c r="F10" s="415">
        <f>Graficos!G24</f>
        <v>135.54556259235352</v>
      </c>
    </row>
    <row r="11" spans="1:8"/>
    <row r="12" spans="1:8">
      <c r="B12" s="403"/>
      <c r="C12" s="403"/>
    </row>
    <row r="13" spans="1:8" ht="15.75">
      <c r="B13" s="791" t="s">
        <v>59</v>
      </c>
      <c r="C13" s="791"/>
      <c r="D13" s="791"/>
      <c r="E13" s="791"/>
      <c r="F13" s="791"/>
    </row>
    <row r="14" spans="1:8">
      <c r="B14" s="790"/>
      <c r="C14" s="790"/>
      <c r="D14" s="790"/>
      <c r="E14" s="790"/>
      <c r="F14" s="790"/>
    </row>
    <row r="15" spans="1:8" ht="15">
      <c r="B15" s="412"/>
      <c r="C15" s="412"/>
      <c r="D15" s="413">
        <f>D4</f>
        <v>44196</v>
      </c>
      <c r="E15" s="413">
        <f>E4</f>
        <v>43830</v>
      </c>
      <c r="F15" s="413">
        <f>F4</f>
        <v>43465</v>
      </c>
    </row>
    <row r="16" spans="1:8">
      <c r="B16" s="417" t="s">
        <v>60</v>
      </c>
      <c r="C16" s="417"/>
      <c r="D16" s="418">
        <f>Graficos!E46</f>
        <v>1.0772739708839048</v>
      </c>
      <c r="E16" s="418">
        <f>Graficos!F46</f>
        <v>1.014337755394547</v>
      </c>
      <c r="F16" s="418">
        <f>Graficos!G46</f>
        <v>1.2722649128661536</v>
      </c>
    </row>
    <row r="17" spans="2:6">
      <c r="B17" s="417" t="s">
        <v>61</v>
      </c>
      <c r="C17" s="417"/>
      <c r="D17" s="418">
        <f>Graficos!E47</f>
        <v>1.5792858003792019</v>
      </c>
      <c r="E17" s="418">
        <f>Graficos!F47</f>
        <v>1.3968029828865529</v>
      </c>
      <c r="F17" s="418">
        <f>Graficos!G47</f>
        <v>1.3713802405214188</v>
      </c>
    </row>
    <row r="18" spans="2:6">
      <c r="B18" s="417" t="s">
        <v>62</v>
      </c>
      <c r="C18" s="417"/>
      <c r="D18" s="418">
        <f>Graficos!E48</f>
        <v>1.3340237380159197</v>
      </c>
      <c r="E18" s="418">
        <f>Graficos!F48</f>
        <v>1.1608258170442807</v>
      </c>
      <c r="F18" s="418">
        <f>Graficos!G48</f>
        <v>1.1146240306357826</v>
      </c>
    </row>
    <row r="19" spans="2:6">
      <c r="B19" s="417" t="s">
        <v>63</v>
      </c>
      <c r="C19" s="417"/>
      <c r="D19" s="418">
        <f>Graficos!E49</f>
        <v>0.4743756491404586</v>
      </c>
      <c r="E19" s="418">
        <f>Graficos!F49</f>
        <v>0.28797706427505243</v>
      </c>
      <c r="F19" s="418">
        <f>Graficos!G49</f>
        <v>0.32013190406430553</v>
      </c>
    </row>
    <row r="20" spans="2:6"/>
    <row r="21" spans="2:6"/>
    <row r="22" spans="2:6" ht="15.75" customHeight="1">
      <c r="B22" s="791" t="s">
        <v>64</v>
      </c>
      <c r="C22" s="791"/>
      <c r="D22" s="791"/>
      <c r="E22" s="791"/>
      <c r="F22" s="791"/>
    </row>
    <row r="23" spans="2:6">
      <c r="B23" s="790"/>
      <c r="C23" s="790"/>
      <c r="D23" s="790"/>
      <c r="E23" s="790"/>
      <c r="F23" s="790"/>
    </row>
    <row r="24" spans="2:6" ht="15">
      <c r="B24" s="412"/>
      <c r="C24" s="412"/>
      <c r="D24" s="493">
        <f>D4</f>
        <v>44196</v>
      </c>
      <c r="E24" s="493">
        <f>E4</f>
        <v>43830</v>
      </c>
      <c r="F24" s="493">
        <f>F4</f>
        <v>43465</v>
      </c>
    </row>
    <row r="25" spans="2:6">
      <c r="B25" s="414" t="s">
        <v>65</v>
      </c>
      <c r="C25" s="414"/>
      <c r="D25" s="418">
        <f>Graficos!E78</f>
        <v>0.57545641930279201</v>
      </c>
      <c r="E25" s="418">
        <f>Graficos!F78</f>
        <v>0.94124477580439725</v>
      </c>
      <c r="F25" s="418">
        <f>Graficos!G78</f>
        <v>1.0295915877528743</v>
      </c>
    </row>
    <row r="26" spans="2:6">
      <c r="B26" s="414" t="s">
        <v>307</v>
      </c>
      <c r="C26" s="414"/>
      <c r="D26" s="418">
        <f>Graficos!E79</f>
        <v>2.5701161706321467</v>
      </c>
      <c r="E26" s="418">
        <f>Graficos!F79</f>
        <v>2.3565874669814959</v>
      </c>
      <c r="F26" s="418">
        <f>Graficos!G79</f>
        <v>2.2804126187419875</v>
      </c>
    </row>
    <row r="27" spans="2:6">
      <c r="B27" s="402"/>
      <c r="C27" s="402"/>
      <c r="D27" s="402"/>
      <c r="E27" s="402"/>
      <c r="F27" s="402"/>
    </row>
    <row r="28" spans="2:6" ht="15">
      <c r="B28" s="412"/>
      <c r="C28" s="412"/>
      <c r="D28" s="413">
        <f>D4</f>
        <v>44196</v>
      </c>
      <c r="E28" s="413">
        <f>E4</f>
        <v>43830</v>
      </c>
      <c r="F28" s="413">
        <f>F4</f>
        <v>43465</v>
      </c>
    </row>
    <row r="29" spans="2:6">
      <c r="B29" s="414" t="s">
        <v>67</v>
      </c>
      <c r="C29" s="414"/>
      <c r="D29" s="419">
        <f>Graficos!E80</f>
        <v>0.14544816496355401</v>
      </c>
      <c r="E29" s="419">
        <f>Graficos!F80</f>
        <v>0.11328238377120275</v>
      </c>
      <c r="F29" s="419">
        <f>Graficos!G80</f>
        <v>0.12106224843622075</v>
      </c>
    </row>
    <row r="30" spans="2:6">
      <c r="B30" s="414" t="s">
        <v>69</v>
      </c>
      <c r="C30" s="414"/>
      <c r="D30" s="419">
        <f>Graficos!E81</f>
        <v>8.3699080204088602E-2</v>
      </c>
      <c r="E30" s="419">
        <f>Graficos!F81</f>
        <v>0.10662645191531343</v>
      </c>
      <c r="F30" s="419">
        <f>Graficos!G81</f>
        <v>0.12464467258438144</v>
      </c>
    </row>
    <row r="31" spans="2:6">
      <c r="B31" s="414" t="s">
        <v>109</v>
      </c>
      <c r="C31" s="414"/>
      <c r="D31" s="419">
        <f>Graficos!E82</f>
        <v>0.21511635949956512</v>
      </c>
      <c r="E31" s="419">
        <f>Graficos!F82</f>
        <v>0.25127456023233274</v>
      </c>
      <c r="F31" s="419">
        <f>Graficos!G82</f>
        <v>0.28424128422038691</v>
      </c>
    </row>
    <row r="32" spans="2:6">
      <c r="B32" s="398"/>
      <c r="C32" s="398"/>
      <c r="D32" s="398"/>
      <c r="E32" s="398"/>
      <c r="F32" s="398"/>
    </row>
    <row r="33" spans="2:6"/>
    <row r="34" spans="2:6" ht="15.75" customHeight="1">
      <c r="B34" s="791" t="s">
        <v>73</v>
      </c>
      <c r="C34" s="791"/>
      <c r="D34" s="791"/>
      <c r="E34" s="791"/>
      <c r="F34" s="791"/>
    </row>
    <row r="35" spans="2:6">
      <c r="B35" s="790"/>
      <c r="C35" s="790"/>
      <c r="D35" s="790"/>
      <c r="E35" s="790"/>
      <c r="F35" s="790"/>
    </row>
    <row r="36" spans="2:6" ht="15">
      <c r="B36" s="412"/>
      <c r="C36" s="412"/>
      <c r="D36" s="413">
        <f>D4</f>
        <v>44196</v>
      </c>
      <c r="E36" s="413">
        <f>E4</f>
        <v>43830</v>
      </c>
      <c r="F36" s="413">
        <f>F4</f>
        <v>43465</v>
      </c>
    </row>
    <row r="37" spans="2:6">
      <c r="B37" s="420" t="s">
        <v>97</v>
      </c>
      <c r="C37" s="420"/>
      <c r="D37" s="421">
        <f>Graficos!E110</f>
        <v>1.6616509576981218</v>
      </c>
      <c r="E37" s="421">
        <f>Graficos!F110</f>
        <v>1.462770242456916</v>
      </c>
      <c r="F37" s="421">
        <f>Graficos!G110</f>
        <v>1.2306287096865556</v>
      </c>
    </row>
    <row r="38" spans="2:6">
      <c r="B38" s="420" t="s">
        <v>75</v>
      </c>
      <c r="C38" s="420"/>
      <c r="D38" s="421">
        <f>Graficos!E111</f>
        <v>0.61626150948221947</v>
      </c>
      <c r="E38" s="421">
        <f>Graficos!F111</f>
        <v>0.69446200117373025</v>
      </c>
      <c r="F38" s="421">
        <f>Graficos!G111</f>
        <v>0.88858995392205053</v>
      </c>
    </row>
    <row r="39" spans="2:6">
      <c r="B39" s="420" t="s">
        <v>76</v>
      </c>
      <c r="C39" s="420"/>
      <c r="D39" s="421">
        <f>Graficos!E112</f>
        <v>0.87159763227562281</v>
      </c>
      <c r="E39" s="421">
        <f>Graficos!F112</f>
        <v>0.97902715806523055</v>
      </c>
      <c r="F39" s="421">
        <f>Graficos!G112</f>
        <v>0.66494298158660281</v>
      </c>
    </row>
    <row r="40" spans="2:6">
      <c r="B40" s="420" t="s">
        <v>96</v>
      </c>
      <c r="C40" s="420"/>
      <c r="D40" s="421">
        <f>Graficos!E113</f>
        <v>0.53222804493021114</v>
      </c>
      <c r="E40" s="421">
        <f>Graficos!F113</f>
        <v>0.67662283418918512</v>
      </c>
      <c r="F40" s="421">
        <f>Graficos!G113</f>
        <v>0.58476862885680658</v>
      </c>
    </row>
    <row r="41" spans="2:6"/>
    <row r="74" spans="1:7" hidden="1">
      <c r="A74" s="401"/>
      <c r="G74" s="401"/>
    </row>
    <row r="75" spans="1:7" hidden="1">
      <c r="A75" s="404"/>
      <c r="G75" s="404"/>
    </row>
    <row r="76" spans="1:7" hidden="1">
      <c r="A76" s="405"/>
      <c r="G76" s="405"/>
    </row>
    <row r="77" spans="1:7" hidden="1">
      <c r="A77" s="406"/>
      <c r="G77" s="406"/>
    </row>
    <row r="78" spans="1:7" hidden="1">
      <c r="A78" s="406"/>
      <c r="G78" s="406"/>
    </row>
    <row r="79" spans="1:7" hidden="1">
      <c r="A79" s="407"/>
      <c r="G79" s="407"/>
    </row>
    <row r="80" spans="1:7" hidden="1">
      <c r="A80" s="406"/>
      <c r="G80" s="406"/>
    </row>
    <row r="81" spans="1:7" hidden="1">
      <c r="A81" s="406"/>
      <c r="G81" s="406"/>
    </row>
    <row r="82" spans="1:7" hidden="1">
      <c r="A82" s="407"/>
      <c r="G82" s="407"/>
    </row>
    <row r="83" spans="1:7" hidden="1">
      <c r="A83" s="407"/>
      <c r="G83" s="407"/>
    </row>
    <row r="84" spans="1:7" hidden="1">
      <c r="A84" s="407"/>
      <c r="G84" s="407"/>
    </row>
    <row r="85" spans="1:7" hidden="1">
      <c r="A85" s="406"/>
      <c r="G85" s="406"/>
    </row>
    <row r="86" spans="1:7" hidden="1">
      <c r="A86" s="406"/>
      <c r="G86" s="406"/>
    </row>
    <row r="87" spans="1:7" hidden="1">
      <c r="A87" s="406"/>
      <c r="G87" s="406"/>
    </row>
    <row r="88" spans="1:7" hidden="1">
      <c r="A88" s="406"/>
      <c r="G88" s="406"/>
    </row>
    <row r="89" spans="1:7" hidden="1">
      <c r="A89" s="407"/>
      <c r="G89" s="407"/>
    </row>
    <row r="90" spans="1:7" hidden="1">
      <c r="A90" s="406"/>
      <c r="G90" s="406"/>
    </row>
    <row r="91" spans="1:7" hidden="1">
      <c r="A91" s="406"/>
      <c r="G91" s="406"/>
    </row>
    <row r="92" spans="1:7" hidden="1">
      <c r="A92" s="407"/>
      <c r="G92" s="407"/>
    </row>
    <row r="93" spans="1:7" hidden="1">
      <c r="A93" s="407"/>
      <c r="G93" s="407"/>
    </row>
    <row r="94" spans="1:7" hidden="1">
      <c r="A94" s="407"/>
      <c r="G94" s="407"/>
    </row>
    <row r="95" spans="1:7" hidden="1">
      <c r="A95" s="407"/>
      <c r="G95" s="407"/>
    </row>
    <row r="96" spans="1:7" hidden="1">
      <c r="A96" s="406"/>
      <c r="G96" s="406"/>
    </row>
    <row r="97" spans="1:8" hidden="1">
      <c r="A97" s="406"/>
      <c r="G97" s="406"/>
    </row>
    <row r="98" spans="1:8" hidden="1">
      <c r="A98" s="408"/>
      <c r="G98" s="408"/>
    </row>
    <row r="99" spans="1:8" hidden="1">
      <c r="A99" s="408"/>
      <c r="G99" s="408"/>
    </row>
    <row r="100" spans="1:8" hidden="1">
      <c r="A100" s="409"/>
      <c r="G100" s="409"/>
    </row>
    <row r="101" spans="1:8" hidden="1">
      <c r="A101" s="406"/>
      <c r="G101" s="406"/>
    </row>
    <row r="102" spans="1:8" hidden="1">
      <c r="A102" s="408"/>
      <c r="G102" s="408"/>
    </row>
    <row r="103" spans="1:8" hidden="1">
      <c r="A103" s="408"/>
      <c r="G103" s="408"/>
    </row>
    <row r="104" spans="1:8" hidden="1">
      <c r="A104" s="409"/>
      <c r="G104" s="409"/>
    </row>
    <row r="105" spans="1:8" hidden="1">
      <c r="A105" s="406"/>
      <c r="G105" s="406"/>
    </row>
    <row r="106" spans="1:8" hidden="1">
      <c r="A106" s="408"/>
      <c r="G106" s="408"/>
    </row>
    <row r="107" spans="1:8" hidden="1">
      <c r="A107" s="408"/>
      <c r="G107" s="408"/>
    </row>
    <row r="108" spans="1:8" hidden="1">
      <c r="A108" s="409"/>
      <c r="G108" s="409"/>
    </row>
    <row r="109" spans="1:8" hidden="1">
      <c r="A109" s="409"/>
      <c r="G109" s="409"/>
    </row>
    <row r="111" spans="1:8" hidden="1">
      <c r="A111" s="410"/>
      <c r="G111" s="410"/>
      <c r="H111" s="401"/>
    </row>
    <row r="122" spans="1:8" hidden="1">
      <c r="A122" s="401"/>
      <c r="G122" s="401"/>
      <c r="H122" s="401"/>
    </row>
    <row r="123" spans="1:8" hidden="1">
      <c r="A123" s="411"/>
      <c r="G123" s="411"/>
      <c r="H123" s="411"/>
    </row>
  </sheetData>
  <sheetProtection algorithmName="SHA-512" hashValue="D3r+or0ig+IePMyvGf3CwYB6mqlP7tnxodK4HF6ua1i5MhZUltuAXhwasPUFs3MRXJbLp6eh4P8saIPxQAFgOQ==" saltValue="0c9aXuuTPbEG/nzpRtv4Sw==" spinCount="100000" sheet="1" objects="1" scenarios="1"/>
  <mergeCells count="7">
    <mergeCell ref="B35:F35"/>
    <mergeCell ref="B2:F2"/>
    <mergeCell ref="B13:F13"/>
    <mergeCell ref="B14:F14"/>
    <mergeCell ref="B22:F22"/>
    <mergeCell ref="B23:F23"/>
    <mergeCell ref="B34:F34"/>
  </mergeCells>
  <hyperlinks>
    <hyperlink ref="B116" location="Responsabilidade!A1" display="Leia a Declaração de Responsabilidade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25"/>
  <sheetViews>
    <sheetView showGridLines="0" showRowColHeaders="0" workbookViewId="0">
      <pane ySplit="4" topLeftCell="A5" activePane="bottomLeft" state="frozen"/>
      <selection pane="bottomLeft" activeCell="C3" sqref="C3"/>
    </sheetView>
  </sheetViews>
  <sheetFormatPr defaultColWidth="0" defaultRowHeight="14.25" zeroHeight="1"/>
  <cols>
    <col min="1" max="1" width="4" style="462" customWidth="1"/>
    <col min="2" max="2" width="3.7109375" style="462" customWidth="1"/>
    <col min="3" max="3" width="21.140625" style="462" customWidth="1"/>
    <col min="4" max="4" width="3.7109375" style="462" customWidth="1"/>
    <col min="5" max="5" width="82.5703125" style="463" customWidth="1"/>
    <col min="6" max="6" width="3.7109375" style="462" customWidth="1"/>
    <col min="7" max="7" width="4" style="462" customWidth="1"/>
    <col min="8" max="16384" width="9.140625" style="462" hidden="1"/>
  </cols>
  <sheetData>
    <row r="1" spans="1:7" ht="15" thickBot="1">
      <c r="A1" s="139"/>
      <c r="B1"/>
      <c r="C1"/>
      <c r="D1"/>
      <c r="E1" s="452"/>
      <c r="F1"/>
      <c r="G1" s="139"/>
    </row>
    <row r="2" spans="1:7">
      <c r="A2" s="139"/>
      <c r="B2" s="554"/>
      <c r="C2" s="560"/>
      <c r="D2" s="560"/>
      <c r="E2" s="581"/>
      <c r="F2" s="557"/>
      <c r="G2" s="139"/>
    </row>
    <row r="3" spans="1:7" ht="15">
      <c r="A3" s="139"/>
      <c r="B3" s="555"/>
      <c r="C3" s="586" t="s">
        <v>11</v>
      </c>
      <c r="D3" s="582"/>
      <c r="E3" s="591" t="s">
        <v>338</v>
      </c>
      <c r="F3" s="558"/>
      <c r="G3" s="139"/>
    </row>
    <row r="4" spans="1:7" ht="5.0999999999999996" customHeight="1">
      <c r="A4" s="139"/>
      <c r="B4" s="555"/>
      <c r="C4" s="582"/>
      <c r="D4" s="582"/>
      <c r="E4" s="587"/>
      <c r="F4" s="558"/>
      <c r="G4" s="139"/>
    </row>
    <row r="5" spans="1:7" ht="33.75" customHeight="1">
      <c r="A5" s="139"/>
      <c r="B5" s="555"/>
      <c r="C5" s="620"/>
      <c r="D5" s="582"/>
      <c r="E5" s="594" t="s">
        <v>341</v>
      </c>
      <c r="F5" s="558"/>
      <c r="G5" s="139"/>
    </row>
    <row r="6" spans="1:7" ht="5.0999999999999996" customHeight="1">
      <c r="A6" s="139"/>
      <c r="B6" s="555"/>
      <c r="C6" s="620"/>
      <c r="D6" s="582"/>
      <c r="E6" s="595"/>
      <c r="F6" s="558"/>
      <c r="G6" s="139"/>
    </row>
    <row r="7" spans="1:7" ht="74.25" customHeight="1">
      <c r="A7" s="139"/>
      <c r="B7" s="555"/>
      <c r="C7" s="620"/>
      <c r="D7" s="582"/>
      <c r="E7" s="595" t="s">
        <v>342</v>
      </c>
      <c r="F7" s="558"/>
      <c r="G7" s="139"/>
    </row>
    <row r="8" spans="1:7" ht="5.0999999999999996" customHeight="1">
      <c r="A8" s="139"/>
      <c r="B8" s="555"/>
      <c r="C8" s="584"/>
      <c r="D8" s="583"/>
      <c r="E8" s="595"/>
      <c r="F8" s="558"/>
      <c r="G8" s="139"/>
    </row>
    <row r="9" spans="1:7" ht="105.75" customHeight="1">
      <c r="A9" s="139"/>
      <c r="B9" s="555"/>
      <c r="C9" s="590" t="s">
        <v>337</v>
      </c>
      <c r="D9" s="583"/>
      <c r="E9" s="595" t="s">
        <v>343</v>
      </c>
      <c r="F9" s="558"/>
      <c r="G9" s="139"/>
    </row>
    <row r="10" spans="1:7" ht="9.9499999999999993" customHeight="1">
      <c r="A10" s="139"/>
      <c r="B10" s="555"/>
      <c r="C10" s="584"/>
      <c r="D10" s="583"/>
      <c r="E10" s="588"/>
      <c r="F10" s="558"/>
      <c r="G10" s="139"/>
    </row>
    <row r="11" spans="1:7" ht="15">
      <c r="A11" s="139"/>
      <c r="B11" s="555"/>
      <c r="C11" s="561"/>
      <c r="D11" s="561"/>
      <c r="E11" s="593" t="s">
        <v>340</v>
      </c>
      <c r="F11" s="558"/>
      <c r="G11" s="139"/>
    </row>
    <row r="12" spans="1:7" ht="5.0999999999999996" customHeight="1">
      <c r="A12" s="139"/>
      <c r="B12" s="555"/>
      <c r="C12" s="561"/>
      <c r="D12" s="561"/>
      <c r="E12" s="593"/>
      <c r="F12" s="558"/>
      <c r="G12" s="139"/>
    </row>
    <row r="13" spans="1:7" ht="75.75" customHeight="1">
      <c r="A13" s="139"/>
      <c r="B13" s="555"/>
      <c r="C13" s="561"/>
      <c r="D13" s="561"/>
      <c r="E13" s="592" t="s">
        <v>339</v>
      </c>
      <c r="F13" s="558"/>
      <c r="G13" s="139"/>
    </row>
    <row r="14" spans="1:7" ht="5.0999999999999996" customHeight="1">
      <c r="A14" s="139"/>
      <c r="B14" s="555"/>
      <c r="C14" s="561"/>
      <c r="D14" s="561"/>
      <c r="E14" s="589"/>
      <c r="F14" s="558"/>
      <c r="G14" s="139"/>
    </row>
    <row r="15" spans="1:7" ht="15" thickBot="1">
      <c r="A15" s="139"/>
      <c r="B15" s="556"/>
      <c r="C15" s="562"/>
      <c r="D15" s="562"/>
      <c r="E15" s="585"/>
      <c r="F15" s="559"/>
      <c r="G15" s="139"/>
    </row>
    <row r="16" spans="1:7" hidden="1">
      <c r="A16" s="139"/>
      <c r="B16"/>
      <c r="C16"/>
      <c r="D16"/>
      <c r="E16" s="452"/>
      <c r="F16"/>
      <c r="G16" s="139"/>
    </row>
    <row r="17" spans="1:7" hidden="1">
      <c r="A17" s="139"/>
      <c r="B17"/>
      <c r="C17"/>
      <c r="D17"/>
      <c r="E17" s="452"/>
      <c r="F17"/>
      <c r="G17" s="139"/>
    </row>
    <row r="18" spans="1:7" hidden="1">
      <c r="A18" s="139"/>
      <c r="B18"/>
      <c r="C18"/>
      <c r="D18"/>
      <c r="E18" s="452"/>
      <c r="F18"/>
      <c r="G18" s="139"/>
    </row>
    <row r="19" spans="1:7">
      <c r="A19" s="139"/>
      <c r="B19"/>
      <c r="C19"/>
      <c r="D19"/>
      <c r="E19" s="452"/>
      <c r="F19"/>
      <c r="G19" s="139"/>
    </row>
    <row r="22" spans="1:7"/>
    <row r="23" spans="1:7"/>
    <row r="24" spans="1:7"/>
    <row r="25" spans="1:7"/>
  </sheetData>
  <sheetProtection algorithmName="SHA-512" hashValue="3yUNpXsg/B+lEWaNdMqkYAA2yke/+Ad1PvFLoQSA+c7CBw9KyYaLHDffIInSA/WiHQxqPlxUNn116KRzfF/3hA==" saltValue="B50yDvsxU8JjNTazpGzFHg==" spinCount="100000" sheet="1" objects="1" scenarios="1"/>
  <mergeCells count="1">
    <mergeCell ref="C5:C7"/>
  </mergeCells>
  <hyperlinks>
    <hyperlink ref="C3" location="Menu!MenuPrincipal" display="Menu!MenuPrincipal" xr:uid="{00000000-0004-0000-0100-000000000000}"/>
  </hyperlink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9"/>
  <dimension ref="A1:L19"/>
  <sheetViews>
    <sheetView showGridLines="0" showRowColHeaders="0" workbookViewId="0"/>
  </sheetViews>
  <sheetFormatPr defaultColWidth="0" defaultRowHeight="12.75" customHeight="1" zeroHeight="1"/>
  <cols>
    <col min="1" max="1" width="3" style="462" customWidth="1"/>
    <col min="2" max="2" width="4.42578125" style="462" customWidth="1"/>
    <col min="3" max="3" width="5.5703125" style="462" customWidth="1"/>
    <col min="4" max="10" width="9.140625" style="462" customWidth="1"/>
    <col min="11" max="11" width="4.42578125" style="462" customWidth="1"/>
    <col min="12" max="12" width="3.7109375" style="462" customWidth="1"/>
    <col min="13" max="16384" width="9.140625" style="462" hidden="1"/>
  </cols>
  <sheetData>
    <row r="1" spans="1:12" ht="12.75" customHeight="1" thickBo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1"/>
    </row>
    <row r="2" spans="1:12" ht="13.5" thickBot="1">
      <c r="A2" s="139"/>
      <c r="B2" s="139"/>
      <c r="C2" s="139"/>
      <c r="D2" s="139"/>
      <c r="E2" s="139"/>
      <c r="F2" s="139"/>
      <c r="G2" s="139"/>
      <c r="H2" s="139"/>
      <c r="I2" s="139"/>
      <c r="J2" s="197" t="s">
        <v>11</v>
      </c>
      <c r="K2" s="139"/>
      <c r="L2" s="141"/>
    </row>
    <row r="3" spans="1:12" ht="12.75" customHeight="1" thickBo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1"/>
    </row>
    <row r="4" spans="1:12" ht="16.5" thickBot="1">
      <c r="A4" s="139"/>
      <c r="B4" s="191" t="str">
        <f>Menu!C2</f>
        <v>Planilha Análise Financeira</v>
      </c>
      <c r="C4" s="192"/>
      <c r="D4" s="193"/>
      <c r="E4" s="193"/>
      <c r="F4" s="193"/>
      <c r="G4" s="193"/>
      <c r="H4" s="193"/>
      <c r="I4" s="194"/>
      <c r="J4" s="195" t="str">
        <f>Menu!P2</f>
        <v>Versão 1.0</v>
      </c>
      <c r="K4" s="196"/>
      <c r="L4" s="141"/>
    </row>
    <row r="5" spans="1:12" ht="13.5" thickBo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41"/>
    </row>
    <row r="6" spans="1:12" ht="13.5" thickBot="1">
      <c r="A6" s="141"/>
      <c r="B6" s="795" t="s">
        <v>136</v>
      </c>
      <c r="C6" s="796"/>
      <c r="D6" s="796"/>
      <c r="E6" s="796"/>
      <c r="F6" s="796"/>
      <c r="G6" s="796"/>
      <c r="H6" s="796"/>
      <c r="I6" s="796"/>
      <c r="J6" s="796"/>
      <c r="K6" s="797"/>
      <c r="L6" s="141"/>
    </row>
    <row r="7" spans="1:1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41"/>
    </row>
    <row r="8" spans="1:12" ht="36.75" customHeight="1">
      <c r="A8" s="139"/>
      <c r="B8" s="139"/>
      <c r="C8" s="798" t="str">
        <f>Menu!D27</f>
        <v>Esta Planilha de Análise Financeira é parte integrante da 5ª edição do livro
Estrutura, Análise e Interpretação das Demonstrações Contábeis. São Paulo: GEN | Editora Atlas, 2017.</v>
      </c>
      <c r="D8" s="798"/>
      <c r="E8" s="798"/>
      <c r="F8" s="798"/>
      <c r="G8" s="798"/>
      <c r="H8" s="798"/>
      <c r="I8" s="798"/>
      <c r="J8" s="798"/>
      <c r="K8" s="139"/>
      <c r="L8" s="141"/>
    </row>
    <row r="9" spans="1:12" ht="13.5" thickBo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41"/>
    </row>
    <row r="10" spans="1:12" ht="69.95" customHeight="1">
      <c r="A10" s="139"/>
      <c r="B10" s="799" t="s">
        <v>344</v>
      </c>
      <c r="C10" s="800"/>
      <c r="D10" s="800"/>
      <c r="E10" s="800"/>
      <c r="F10" s="800"/>
      <c r="G10" s="800"/>
      <c r="H10" s="800"/>
      <c r="I10" s="800"/>
      <c r="J10" s="800"/>
      <c r="K10" s="801"/>
      <c r="L10" s="141"/>
    </row>
    <row r="11" spans="1:12" ht="57" customHeight="1">
      <c r="A11" s="139"/>
      <c r="B11" s="802" t="s">
        <v>322</v>
      </c>
      <c r="C11" s="803"/>
      <c r="D11" s="803"/>
      <c r="E11" s="803"/>
      <c r="F11" s="803"/>
      <c r="G11" s="803"/>
      <c r="H11" s="803"/>
      <c r="I11" s="803"/>
      <c r="J11" s="803"/>
      <c r="K11" s="804"/>
      <c r="L11" s="141"/>
    </row>
    <row r="12" spans="1:12" ht="57" customHeight="1" thickBot="1">
      <c r="A12" s="139"/>
      <c r="B12" s="805" t="s">
        <v>279</v>
      </c>
      <c r="C12" s="806"/>
      <c r="D12" s="806"/>
      <c r="E12" s="806"/>
      <c r="F12" s="806"/>
      <c r="G12" s="806"/>
      <c r="H12" s="806"/>
      <c r="I12" s="806"/>
      <c r="J12" s="806"/>
      <c r="K12" s="807"/>
      <c r="L12" s="141"/>
    </row>
    <row r="13" spans="1:12" ht="21.75" customHeight="1" thickBot="1">
      <c r="A13" s="139"/>
      <c r="B13" s="460"/>
      <c r="C13" s="460"/>
      <c r="D13" s="460"/>
      <c r="E13" s="460"/>
      <c r="F13" s="460"/>
      <c r="G13" s="460"/>
      <c r="H13" s="460"/>
      <c r="I13" s="460"/>
      <c r="J13" s="460"/>
      <c r="K13" s="139"/>
      <c r="L13" s="141"/>
    </row>
    <row r="14" spans="1:12" s="464" customFormat="1" ht="12.75" customHeight="1">
      <c r="A14" s="190"/>
      <c r="B14" s="198"/>
      <c r="C14" s="792" t="s">
        <v>137</v>
      </c>
      <c r="D14" s="792"/>
      <c r="E14" s="792"/>
      <c r="F14" s="792"/>
      <c r="G14" s="792"/>
      <c r="H14" s="792"/>
      <c r="I14" s="792"/>
      <c r="J14" s="792"/>
      <c r="K14" s="199"/>
      <c r="L14" s="461"/>
    </row>
    <row r="15" spans="1:12" ht="21" customHeight="1">
      <c r="A15" s="139"/>
      <c r="B15" s="140"/>
      <c r="C15" s="793" t="s">
        <v>126</v>
      </c>
      <c r="D15" s="794"/>
      <c r="E15" s="794"/>
      <c r="F15" s="794"/>
      <c r="G15" s="794"/>
      <c r="H15" s="794"/>
      <c r="I15" s="794"/>
      <c r="J15" s="794"/>
      <c r="K15" s="142"/>
      <c r="L15" s="141"/>
    </row>
    <row r="16" spans="1:12" ht="18" customHeight="1" thickBot="1">
      <c r="A16" s="139"/>
      <c r="B16" s="200"/>
      <c r="C16" s="201"/>
      <c r="D16" s="201"/>
      <c r="E16" s="201"/>
      <c r="F16" s="201"/>
      <c r="G16" s="201"/>
      <c r="H16" s="201"/>
      <c r="I16" s="201"/>
      <c r="J16" s="201"/>
      <c r="K16" s="202"/>
      <c r="L16" s="141"/>
    </row>
    <row r="17" ht="12.75" customHeight="1"/>
    <row r="18" ht="12.75" customHeight="1"/>
    <row r="19" ht="12.75" customHeight="1"/>
  </sheetData>
  <sheetProtection algorithmName="SHA-512" hashValue="EdV/EsSrDzSZJ7HzGGnzEtPMH8qulYwyd9lCLrwmHb/wUUjBUPWOvC6Pe5x4Ck5ruj0T0nBOUIRBDTpwNcYC/A==" saltValue="KW9rJnSWftqjSihT/iEhWg==" spinCount="100000" sheet="1" objects="1" scenarios="1"/>
  <mergeCells count="7">
    <mergeCell ref="C14:J14"/>
    <mergeCell ref="C15:J15"/>
    <mergeCell ref="B6:K6"/>
    <mergeCell ref="C8:J8"/>
    <mergeCell ref="B10:K10"/>
    <mergeCell ref="B11:K11"/>
    <mergeCell ref="B12:K12"/>
  </mergeCells>
  <hyperlinks>
    <hyperlink ref="C15" r:id="rId1" xr:uid="{00000000-0004-0000-1300-000000000000}"/>
    <hyperlink ref="J2" location="Menu!A1" display="Menu" xr:uid="{00000000-0004-0000-1300-000001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0"/>
  <dimension ref="A1:I41"/>
  <sheetViews>
    <sheetView showGridLines="0" showRowColHeaders="0" workbookViewId="0">
      <selection activeCell="G2" sqref="G2"/>
    </sheetView>
  </sheetViews>
  <sheetFormatPr defaultColWidth="0" defaultRowHeight="0" customHeight="1" zeroHeight="1"/>
  <cols>
    <col min="1" max="1" width="2.28515625" style="91" customWidth="1"/>
    <col min="2" max="2" width="1" style="91" customWidth="1"/>
    <col min="3" max="3" width="20" style="91" customWidth="1"/>
    <col min="4" max="4" width="1" style="91" customWidth="1"/>
    <col min="5" max="5" width="9.42578125" style="91" customWidth="1"/>
    <col min="6" max="6" width="23" style="91" customWidth="1"/>
    <col min="7" max="7" width="14.5703125" style="91" customWidth="1"/>
    <col min="8" max="8" width="1.42578125" style="91" customWidth="1"/>
    <col min="9" max="9" width="2.28515625" style="91" customWidth="1"/>
    <col min="10" max="16384" width="9.140625" style="91" hidden="1"/>
  </cols>
  <sheetData>
    <row r="1" spans="1:9" ht="12.75" customHeight="1" thickBot="1"/>
    <row r="2" spans="1:9" ht="13.5" thickBot="1">
      <c r="A2" s="382"/>
      <c r="B2" s="382"/>
      <c r="C2" s="382"/>
      <c r="D2" s="382"/>
      <c r="E2" s="382"/>
      <c r="F2" s="382"/>
      <c r="G2" s="455" t="s">
        <v>11</v>
      </c>
      <c r="H2" s="382"/>
      <c r="I2" s="7"/>
    </row>
    <row r="3" spans="1:9" ht="12.75" customHeight="1" thickBot="1">
      <c r="A3" s="188"/>
      <c r="B3" s="188"/>
      <c r="C3" s="188"/>
      <c r="D3" s="188"/>
      <c r="E3" s="188"/>
      <c r="F3" s="188"/>
      <c r="G3" s="188"/>
      <c r="H3" s="188"/>
      <c r="I3" s="188"/>
    </row>
    <row r="4" spans="1:9" ht="16.5" thickBot="1">
      <c r="A4" s="368"/>
      <c r="B4" s="369" t="str">
        <f>Menu!C2</f>
        <v>Planilha Análise Financeira</v>
      </c>
      <c r="C4" s="370"/>
      <c r="D4" s="371"/>
      <c r="E4" s="371"/>
      <c r="F4" s="381"/>
      <c r="G4" s="372" t="str">
        <f>Menu!P2</f>
        <v>Versão 1.0</v>
      </c>
      <c r="H4" s="374"/>
      <c r="I4" s="375"/>
    </row>
    <row r="5" spans="1:9" ht="7.5" customHeight="1" thickBot="1">
      <c r="A5" s="152"/>
      <c r="B5" s="152"/>
      <c r="C5" s="152"/>
      <c r="D5" s="152"/>
      <c r="E5" s="152"/>
      <c r="F5" s="152"/>
      <c r="G5" s="152"/>
      <c r="H5" s="152"/>
      <c r="I5" s="188"/>
    </row>
    <row r="7" spans="1:9" ht="18" customHeight="1" thickBot="1">
      <c r="A7" s="382"/>
      <c r="B7" s="382"/>
      <c r="C7" s="621" t="s">
        <v>3</v>
      </c>
      <c r="D7" s="622"/>
      <c r="E7" s="622"/>
      <c r="F7" s="622"/>
      <c r="G7" s="622"/>
      <c r="H7" s="623"/>
      <c r="I7" s="7"/>
    </row>
    <row r="8" spans="1:9" ht="7.5" customHeight="1" thickBot="1">
      <c r="A8" s="382"/>
      <c r="B8" s="382"/>
      <c r="C8" s="382"/>
      <c r="D8" s="382"/>
      <c r="E8" s="382"/>
      <c r="F8" s="382"/>
      <c r="G8" s="382"/>
      <c r="H8" s="382"/>
      <c r="I8" s="7"/>
    </row>
    <row r="9" spans="1:9" ht="12.75">
      <c r="A9" s="7"/>
      <c r="B9" s="7"/>
      <c r="C9" s="808" t="s">
        <v>334</v>
      </c>
      <c r="D9" s="809"/>
      <c r="E9" s="809"/>
      <c r="F9" s="809"/>
      <c r="G9" s="809"/>
      <c r="H9" s="810"/>
      <c r="I9" s="7"/>
    </row>
    <row r="10" spans="1:9" ht="12.75">
      <c r="A10" s="7"/>
      <c r="B10" s="7"/>
      <c r="C10" s="465"/>
      <c r="D10" s="466"/>
      <c r="E10" s="466"/>
      <c r="F10" s="466"/>
      <c r="G10" s="466"/>
      <c r="H10" s="467"/>
      <c r="I10" s="7"/>
    </row>
    <row r="11" spans="1:9" ht="12.75">
      <c r="A11" s="7"/>
      <c r="B11" s="7"/>
      <c r="C11" s="811" t="s">
        <v>280</v>
      </c>
      <c r="D11" s="812"/>
      <c r="E11" s="812"/>
      <c r="F11" s="812"/>
      <c r="G11" s="812"/>
      <c r="H11" s="813"/>
      <c r="I11" s="7"/>
    </row>
    <row r="12" spans="1:9" ht="12.75">
      <c r="A12" s="7"/>
      <c r="B12" s="7"/>
      <c r="C12" s="465"/>
      <c r="D12" s="466"/>
      <c r="E12" s="466"/>
      <c r="F12" s="466"/>
      <c r="G12" s="466"/>
      <c r="H12" s="467"/>
      <c r="I12" s="7"/>
    </row>
    <row r="13" spans="1:9" ht="30.75" customHeight="1" thickBot="1">
      <c r="A13" s="7"/>
      <c r="B13" s="7"/>
      <c r="C13" s="814" t="s">
        <v>335</v>
      </c>
      <c r="D13" s="815"/>
      <c r="E13" s="815"/>
      <c r="F13" s="815"/>
      <c r="G13" s="815"/>
      <c r="H13" s="816"/>
      <c r="I13" s="7"/>
    </row>
    <row r="14" spans="1:9" ht="12.75" customHeight="1">
      <c r="A14" s="7"/>
      <c r="B14" s="7"/>
      <c r="C14" s="7"/>
      <c r="D14" s="7"/>
      <c r="E14" s="7"/>
      <c r="F14" s="7"/>
      <c r="G14" s="7"/>
      <c r="H14" s="7"/>
      <c r="I14" s="7"/>
    </row>
    <row r="15" spans="1:9" ht="12.75" hidden="1" customHeight="1"/>
    <row r="16" spans="1:9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</sheetData>
  <sheetProtection algorithmName="SHA-512" hashValue="MrBF/eiFsCTya+A9dtm0G5CO0v9puw5wPineVCd/dZ7tw0kkCqSwHnbSqmWXV8uRMLF7YfF5bSFcrEFKrMpg7w==" saltValue="2Ud+rsDHDnlDhjrc2Qgv5A==" spinCount="100000" sheet="1" objects="1" scenarios="1"/>
  <mergeCells count="4">
    <mergeCell ref="C7:H7"/>
    <mergeCell ref="C9:H9"/>
    <mergeCell ref="C11:H11"/>
    <mergeCell ref="C13:H13"/>
  </mergeCells>
  <hyperlinks>
    <hyperlink ref="G2" location="Menu!A1" display="Menu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1"/>
  <dimension ref="A1:H13"/>
  <sheetViews>
    <sheetView showGridLines="0" showRowColHeaders="0" workbookViewId="0"/>
  </sheetViews>
  <sheetFormatPr defaultColWidth="0" defaultRowHeight="12.75" zeroHeight="1"/>
  <cols>
    <col min="1" max="1" width="4.140625" style="462" customWidth="1"/>
    <col min="2" max="2" width="7.42578125" style="462" customWidth="1"/>
    <col min="3" max="3" width="12.28515625" style="468" customWidth="1"/>
    <col min="4" max="4" width="66.85546875" style="462" customWidth="1"/>
    <col min="5" max="5" width="17.28515625" style="462" customWidth="1"/>
    <col min="6" max="6" width="2" style="462" customWidth="1"/>
    <col min="7" max="7" width="2.28515625" style="462" customWidth="1"/>
    <col min="8" max="16384" width="9.140625" style="462" hidden="1"/>
  </cols>
  <sheetData>
    <row r="1" spans="1:8" s="91" customFormat="1">
      <c r="A1" s="7"/>
      <c r="B1" s="7"/>
      <c r="C1" s="367"/>
      <c r="D1" s="7"/>
      <c r="E1" s="7"/>
      <c r="F1" s="188"/>
      <c r="G1" s="7"/>
    </row>
    <row r="2" spans="1:8" s="91" customFormat="1">
      <c r="A2" s="7"/>
      <c r="B2" s="7"/>
      <c r="C2" s="367"/>
      <c r="D2" s="7"/>
      <c r="E2" s="110" t="s">
        <v>11</v>
      </c>
      <c r="F2" s="188"/>
      <c r="G2" s="7"/>
    </row>
    <row r="3" spans="1:8" s="91" customFormat="1" ht="13.5" thickBot="1">
      <c r="A3" s="7"/>
      <c r="B3" s="7"/>
      <c r="C3" s="367"/>
      <c r="D3" s="7"/>
      <c r="E3" s="7"/>
      <c r="F3" s="459"/>
      <c r="G3" s="7"/>
    </row>
    <row r="4" spans="1:8" s="91" customFormat="1" ht="16.5" thickBot="1">
      <c r="A4" s="368"/>
      <c r="B4" s="369" t="str">
        <f>Menu!C2</f>
        <v>Planilha Análise Financeira</v>
      </c>
      <c r="C4" s="371"/>
      <c r="D4" s="454"/>
      <c r="E4" s="372" t="str">
        <f>Menu!P2</f>
        <v>Versão 1.0</v>
      </c>
      <c r="F4" s="373"/>
      <c r="G4" s="188"/>
    </row>
    <row r="5" spans="1:8" s="91" customFormat="1" ht="13.5" thickBot="1">
      <c r="A5" s="7"/>
      <c r="B5" s="7"/>
      <c r="C5" s="367"/>
      <c r="D5" s="7"/>
      <c r="E5" s="7"/>
      <c r="F5" s="188"/>
      <c r="G5" s="7"/>
    </row>
    <row r="6" spans="1:8" s="91" customFormat="1" ht="21" thickBot="1">
      <c r="A6" s="7"/>
      <c r="B6" s="376" t="s">
        <v>131</v>
      </c>
      <c r="C6" s="377"/>
      <c r="D6" s="377"/>
      <c r="E6" s="377"/>
      <c r="F6" s="378"/>
      <c r="G6" s="7"/>
    </row>
    <row r="7" spans="1:8" s="91" customFormat="1">
      <c r="A7" s="7"/>
      <c r="B7" s="7"/>
      <c r="C7" s="367"/>
      <c r="D7" s="367"/>
      <c r="E7" s="367"/>
      <c r="F7" s="7"/>
      <c r="G7" s="7"/>
    </row>
    <row r="8" spans="1:8" s="91" customFormat="1">
      <c r="A8" s="7"/>
      <c r="B8" s="379" t="s">
        <v>121</v>
      </c>
      <c r="C8" s="380" t="s">
        <v>12</v>
      </c>
      <c r="D8" s="817" t="s">
        <v>122</v>
      </c>
      <c r="E8" s="817"/>
      <c r="F8" s="817"/>
      <c r="G8" s="7"/>
    </row>
    <row r="9" spans="1:8" s="91" customFormat="1" ht="34.5" customHeight="1">
      <c r="A9" s="7"/>
      <c r="B9" s="578" t="s">
        <v>332</v>
      </c>
      <c r="C9" s="579">
        <v>42916</v>
      </c>
      <c r="D9" s="818" t="s">
        <v>333</v>
      </c>
      <c r="E9" s="818"/>
      <c r="F9" s="818"/>
      <c r="G9" s="7"/>
    </row>
    <row r="10" spans="1:8"/>
    <row r="11" spans="1:8"/>
    <row r="12" spans="1:8" ht="39.75" customHeight="1">
      <c r="A12" s="382"/>
      <c r="B12" s="819" t="s">
        <v>272</v>
      </c>
      <c r="C12" s="820"/>
      <c r="D12" s="820"/>
      <c r="E12" s="820"/>
      <c r="F12" s="821"/>
      <c r="G12" s="580"/>
      <c r="H12" s="482"/>
    </row>
    <row r="13" spans="1:8"/>
  </sheetData>
  <sheetProtection algorithmName="SHA-512" hashValue="nGiPLyb1inOe6iQN/iWQzmysRr4cqDaSejVK9PnJ8XvKR3LrY12SJwMqR7zkI2/tfqHmkxvsvqzYMaGnSo2GeQ==" saltValue="+/9Hi/731xDZAc3kanHsKQ==" spinCount="100000" sheet="1" objects="1" scenarios="1"/>
  <mergeCells count="3">
    <mergeCell ref="D8:F8"/>
    <mergeCell ref="D9:F9"/>
    <mergeCell ref="B12:F12"/>
  </mergeCells>
  <phoneticPr fontId="16" type="noConversion"/>
  <hyperlinks>
    <hyperlink ref="E2" location="Menu!A1" display="Menu" xr:uid="{00000000-0004-0000-1500-000000000000}"/>
  </hyperlinks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L21"/>
  <sheetViews>
    <sheetView showGridLines="0" showRowColHeaders="0" workbookViewId="0">
      <pane xSplit="9" ySplit="18" topLeftCell="XFD19" activePane="bottomRight" state="frozen"/>
      <selection pane="topRight" activeCell="J1" sqref="J1"/>
      <selection pane="bottomLeft" activeCell="A19" sqref="A19"/>
      <selection pane="bottomRight" activeCell="H2" sqref="H2"/>
    </sheetView>
  </sheetViews>
  <sheetFormatPr defaultColWidth="0" defaultRowHeight="12.75" zeroHeight="1"/>
  <cols>
    <col min="1" max="1" width="3.42578125" customWidth="1"/>
    <col min="2" max="2" width="1" customWidth="1"/>
    <col min="3" max="3" width="20" customWidth="1"/>
    <col min="4" max="4" width="1" customWidth="1"/>
    <col min="5" max="5" width="9.42578125" customWidth="1"/>
    <col min="6" max="6" width="8.7109375" customWidth="1"/>
    <col min="7" max="7" width="28.28515625" customWidth="1"/>
    <col min="8" max="8" width="10.42578125" customWidth="1"/>
    <col min="9" max="9" width="3.7109375" customWidth="1"/>
    <col min="10" max="10" width="9.140625" hidden="1" customWidth="1"/>
    <col min="11" max="11" width="12.5703125" hidden="1" customWidth="1"/>
    <col min="12" max="12" width="3.140625" hidden="1" customWidth="1"/>
    <col min="13" max="16384" width="9.140625" hidden="1"/>
  </cols>
  <sheetData>
    <row r="1" spans="1:12">
      <c r="A1" s="431" t="s">
        <v>232</v>
      </c>
      <c r="B1" s="382"/>
      <c r="C1" s="382"/>
      <c r="D1" s="382"/>
      <c r="E1" s="382"/>
      <c r="F1" s="382"/>
      <c r="G1" s="382"/>
      <c r="H1" s="382"/>
      <c r="I1" s="382"/>
      <c r="J1" s="7"/>
      <c r="K1" s="574">
        <v>40543</v>
      </c>
      <c r="L1" s="91"/>
    </row>
    <row r="2" spans="1:12">
      <c r="A2" s="7"/>
      <c r="B2" s="382"/>
      <c r="C2" s="382"/>
      <c r="D2" s="382"/>
      <c r="E2" s="382"/>
      <c r="F2" s="382"/>
      <c r="G2" s="382"/>
      <c r="H2" s="110" t="s">
        <v>11</v>
      </c>
      <c r="I2" s="382"/>
      <c r="J2" s="7"/>
      <c r="K2" s="575">
        <v>40908</v>
      </c>
      <c r="L2" s="91"/>
    </row>
    <row r="3" spans="1:12" ht="13.5" thickBot="1">
      <c r="A3" s="7"/>
      <c r="B3" s="382"/>
      <c r="C3" s="382"/>
      <c r="D3" s="382"/>
      <c r="E3" s="382"/>
      <c r="F3" s="382"/>
      <c r="G3" s="382"/>
      <c r="H3" s="382"/>
      <c r="I3" s="382"/>
      <c r="J3" s="7"/>
      <c r="K3" s="575">
        <v>41274</v>
      </c>
      <c r="L3" s="91"/>
    </row>
    <row r="4" spans="1:12" ht="16.5" thickBot="1">
      <c r="A4" s="7"/>
      <c r="B4" s="382"/>
      <c r="C4" s="369" t="str">
        <f>Menu!C2</f>
        <v>Planilha Análise Financeira</v>
      </c>
      <c r="D4" s="370"/>
      <c r="E4" s="371"/>
      <c r="F4" s="454"/>
      <c r="G4" s="372"/>
      <c r="H4" s="469" t="str">
        <f>Menu!P2</f>
        <v>Versão 1.0</v>
      </c>
      <c r="I4" s="459"/>
      <c r="J4" s="7"/>
      <c r="K4" s="575">
        <v>41639</v>
      </c>
      <c r="L4" s="91"/>
    </row>
    <row r="5" spans="1:12" ht="13.5" thickBot="1">
      <c r="A5" s="7"/>
      <c r="B5" s="382"/>
      <c r="C5" s="382"/>
      <c r="D5" s="382"/>
      <c r="E5" s="382"/>
      <c r="F5" s="382"/>
      <c r="G5" s="382"/>
      <c r="H5" s="382"/>
      <c r="I5" s="382"/>
      <c r="J5" s="7"/>
      <c r="K5" s="575">
        <v>42004</v>
      </c>
      <c r="L5" s="91"/>
    </row>
    <row r="6" spans="1:12" ht="21" thickBot="1">
      <c r="A6" s="7"/>
      <c r="B6" s="382"/>
      <c r="C6" s="621" t="s">
        <v>4</v>
      </c>
      <c r="D6" s="622"/>
      <c r="E6" s="622"/>
      <c r="F6" s="622"/>
      <c r="G6" s="622"/>
      <c r="H6" s="623"/>
      <c r="I6" s="382"/>
      <c r="J6" s="7"/>
      <c r="K6" s="575">
        <v>42369</v>
      </c>
      <c r="L6" s="91"/>
    </row>
    <row r="7" spans="1:12">
      <c r="A7" s="7"/>
      <c r="B7" s="382"/>
      <c r="C7" s="382"/>
      <c r="D7" s="382"/>
      <c r="E7" s="382"/>
      <c r="F7" s="382"/>
      <c r="G7" s="382"/>
      <c r="H7" s="382"/>
      <c r="I7" s="382"/>
      <c r="J7" s="7"/>
      <c r="K7" s="575">
        <v>42735</v>
      </c>
      <c r="L7" s="91"/>
    </row>
    <row r="8" spans="1:12">
      <c r="A8" s="7"/>
      <c r="B8" s="382"/>
      <c r="C8" s="383" t="s">
        <v>5</v>
      </c>
      <c r="D8" s="422"/>
      <c r="E8" s="624" t="s">
        <v>345</v>
      </c>
      <c r="F8" s="624"/>
      <c r="G8" s="624"/>
      <c r="H8" s="624"/>
      <c r="I8" s="382"/>
      <c r="J8" s="7"/>
      <c r="K8" s="575">
        <v>43100</v>
      </c>
      <c r="L8" s="91"/>
    </row>
    <row r="9" spans="1:12">
      <c r="A9" s="7"/>
      <c r="B9" s="382"/>
      <c r="C9" s="383" t="s">
        <v>6</v>
      </c>
      <c r="D9" s="422"/>
      <c r="E9" s="430">
        <v>44196</v>
      </c>
      <c r="F9" s="423"/>
      <c r="G9" s="423"/>
      <c r="H9" s="152"/>
      <c r="I9" s="382"/>
      <c r="J9" s="7"/>
      <c r="K9" s="575">
        <v>43465</v>
      </c>
      <c r="L9" s="91"/>
    </row>
    <row r="10" spans="1:12">
      <c r="A10" s="7"/>
      <c r="B10" s="382"/>
      <c r="C10" s="383" t="s">
        <v>7</v>
      </c>
      <c r="D10" s="422"/>
      <c r="E10" s="430">
        <v>43830</v>
      </c>
      <c r="F10" s="152"/>
      <c r="G10" s="152"/>
      <c r="H10" s="152"/>
      <c r="I10" s="382"/>
      <c r="J10" s="7"/>
      <c r="K10" s="575">
        <v>43830</v>
      </c>
      <c r="L10" s="91"/>
    </row>
    <row r="11" spans="1:12">
      <c r="A11" s="7"/>
      <c r="B11" s="382"/>
      <c r="C11" s="383" t="s">
        <v>8</v>
      </c>
      <c r="D11" s="422"/>
      <c r="E11" s="430">
        <v>43465</v>
      </c>
      <c r="F11" s="152"/>
      <c r="G11" s="152"/>
      <c r="H11" s="152"/>
      <c r="I11" s="382"/>
      <c r="J11" s="7"/>
      <c r="K11" s="576">
        <v>44196</v>
      </c>
      <c r="L11" s="91"/>
    </row>
    <row r="12" spans="1:12">
      <c r="A12" s="7"/>
      <c r="B12" s="382"/>
      <c r="C12" s="383" t="s">
        <v>9</v>
      </c>
      <c r="D12" s="422"/>
      <c r="E12" s="430">
        <v>43100</v>
      </c>
      <c r="F12" s="423"/>
      <c r="G12" s="423"/>
      <c r="H12" s="152"/>
      <c r="I12" s="382"/>
      <c r="J12" s="7"/>
      <c r="K12" s="575">
        <v>44561</v>
      </c>
      <c r="L12" s="91"/>
    </row>
    <row r="13" spans="1:12">
      <c r="A13" s="7"/>
      <c r="B13" s="382"/>
      <c r="C13" s="383" t="s">
        <v>10</v>
      </c>
      <c r="D13" s="422"/>
      <c r="E13" s="625" t="s">
        <v>278</v>
      </c>
      <c r="F13" s="624"/>
      <c r="G13" s="624"/>
      <c r="H13" s="624"/>
      <c r="I13" s="382"/>
      <c r="J13" s="7"/>
      <c r="K13" s="575">
        <v>44926</v>
      </c>
      <c r="L13" s="91"/>
    </row>
    <row r="14" spans="1:12">
      <c r="A14" s="7"/>
      <c r="B14" s="382"/>
      <c r="C14" s="382"/>
      <c r="D14" s="382"/>
      <c r="E14" s="382"/>
      <c r="F14" s="382"/>
      <c r="G14" s="382"/>
      <c r="H14" s="382"/>
      <c r="I14" s="382"/>
      <c r="J14" s="7"/>
      <c r="K14" s="575">
        <v>45291</v>
      </c>
      <c r="L14" s="91"/>
    </row>
    <row r="15" spans="1:12" ht="26.25" customHeight="1">
      <c r="A15" s="331"/>
      <c r="B15" s="331"/>
      <c r="C15" s="563" t="s">
        <v>124</v>
      </c>
      <c r="D15" s="331"/>
      <c r="E15" s="331"/>
      <c r="F15" s="331"/>
      <c r="G15" s="331"/>
      <c r="H15" s="331"/>
      <c r="I15" s="331"/>
      <c r="J15" s="331"/>
      <c r="K15" s="331"/>
      <c r="L15" s="331"/>
    </row>
    <row r="16" spans="1:12" ht="8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</row>
    <row r="17" spans="1:12" ht="42" customHeight="1">
      <c r="A17" s="7"/>
      <c r="B17" s="7"/>
      <c r="C17" s="457" t="s">
        <v>277</v>
      </c>
      <c r="D17" s="458"/>
      <c r="E17" s="626" t="s">
        <v>330</v>
      </c>
      <c r="F17" s="626"/>
      <c r="G17" s="626"/>
      <c r="H17" s="627"/>
      <c r="I17" s="7"/>
      <c r="J17" s="7"/>
      <c r="K17" s="577">
        <v>45657</v>
      </c>
      <c r="L17" s="91"/>
    </row>
    <row r="18" spans="1:12"/>
    <row r="19" spans="1:12"/>
    <row r="20" spans="1:12"/>
    <row r="21" spans="1:12"/>
  </sheetData>
  <sheetProtection algorithmName="SHA-512" hashValue="3WcbKJvBZucKeYYoEDcMJXlL+HsTJyW76gEXij+8crEnOQZhFv4qMeNbKAQ8efq+AqLxxfPyOWr/uTpZoZtKFA==" saltValue="ZK8VpTTQmukB79iKF/LSbw==" spinCount="100000" sheet="1" objects="1" scenarios="1"/>
  <sortState xmlns:xlrd2="http://schemas.microsoft.com/office/spreadsheetml/2017/richdata2" ref="K1:K16">
    <sortCondition ref="K1:K16"/>
  </sortState>
  <mergeCells count="4">
    <mergeCell ref="C6:H6"/>
    <mergeCell ref="E8:H8"/>
    <mergeCell ref="E13:H13"/>
    <mergeCell ref="E17:H17"/>
  </mergeCells>
  <dataValidations count="1">
    <dataValidation type="list" allowBlank="1" showInputMessage="1" showErrorMessage="1" errorTitle="Data" error="Data não disponível nesta versão acadêmica." promptTitle="Data das demonstrações" prompt="Selecione a data de publicação das demonstrações contábeis" sqref="E9:E12" xr:uid="{00000000-0002-0000-0200-000000000000}">
      <formula1>$K$1:$K$17</formula1>
    </dataValidation>
  </dataValidations>
  <hyperlinks>
    <hyperlink ref="H2" location="Menu!A1" display="Menu" xr:uid="{00000000-0004-0000-0200-000000000000}"/>
    <hyperlink ref="C15" location="Analista!D8" display="Analista(s)" xr:uid="{00000000-0004-0000-0200-000001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H21"/>
  <sheetViews>
    <sheetView showGridLines="0" showRowColHeaders="0" zoomScaleNormal="100" zoomScaleSheetLayoutView="100" workbookViewId="0">
      <pane xSplit="6" ySplit="19" topLeftCell="XFD20" activePane="bottomRight" state="frozen"/>
      <selection pane="topRight" activeCell="G1" sqref="G1"/>
      <selection pane="bottomLeft" activeCell="A20" sqref="A20"/>
      <selection pane="bottomRight" activeCell="B18" sqref="B18"/>
    </sheetView>
  </sheetViews>
  <sheetFormatPr defaultColWidth="0" defaultRowHeight="12.75" customHeight="1" zeroHeight="1"/>
  <cols>
    <col min="1" max="1" width="3.42578125" style="91" customWidth="1"/>
    <col min="2" max="2" width="20" style="91" customWidth="1"/>
    <col min="3" max="3" width="1" style="91" customWidth="1"/>
    <col min="4" max="4" width="41.140625" style="91" customWidth="1"/>
    <col min="5" max="5" width="14.85546875" style="91" customWidth="1"/>
    <col min="6" max="6" width="4.5703125" style="91" customWidth="1"/>
    <col min="7" max="16384" width="9.140625" style="91" hidden="1"/>
  </cols>
  <sheetData>
    <row r="1" spans="1:8" ht="12.75" customHeight="1">
      <c r="A1" s="382"/>
      <c r="B1" s="382"/>
      <c r="C1" s="382"/>
      <c r="D1" s="382"/>
      <c r="E1" s="382"/>
      <c r="F1" s="470"/>
    </row>
    <row r="2" spans="1:8" ht="18" customHeight="1">
      <c r="A2" s="382"/>
      <c r="B2" s="382"/>
      <c r="C2" s="382"/>
      <c r="D2" s="382"/>
      <c r="E2" s="110" t="s">
        <v>11</v>
      </c>
      <c r="F2" s="470"/>
    </row>
    <row r="3" spans="1:8" ht="12.75" customHeight="1" thickBot="1">
      <c r="A3" s="382"/>
      <c r="B3" s="382"/>
      <c r="C3" s="382"/>
      <c r="D3" s="382"/>
      <c r="E3" s="382"/>
      <c r="F3" s="470"/>
    </row>
    <row r="4" spans="1:8" ht="16.5" thickBot="1">
      <c r="A4" s="7"/>
      <c r="B4" s="369" t="str">
        <f>Menu!C2</f>
        <v>Planilha Análise Financeira</v>
      </c>
      <c r="C4" s="369"/>
      <c r="D4" s="370"/>
      <c r="E4" s="469" t="str">
        <f>Menu!P2</f>
        <v>Versão 1.0</v>
      </c>
      <c r="F4" s="472"/>
      <c r="H4" s="473"/>
    </row>
    <row r="5" spans="1:8" ht="12.75" customHeight="1" thickBot="1">
      <c r="A5" s="382"/>
      <c r="B5" s="382"/>
      <c r="C5" s="382"/>
      <c r="D5" s="382"/>
      <c r="E5" s="382"/>
      <c r="F5" s="470"/>
    </row>
    <row r="6" spans="1:8" ht="18" customHeight="1" thickBot="1">
      <c r="A6" s="382"/>
      <c r="B6" s="621" t="s">
        <v>13</v>
      </c>
      <c r="C6" s="622"/>
      <c r="D6" s="622"/>
      <c r="E6" s="623"/>
      <c r="F6" s="382"/>
    </row>
    <row r="7" spans="1:8" ht="7.5" customHeight="1">
      <c r="A7" s="382"/>
      <c r="B7" s="382"/>
      <c r="C7" s="382"/>
      <c r="D7" s="382"/>
      <c r="E7" s="382"/>
      <c r="F7" s="382"/>
    </row>
    <row r="8" spans="1:8">
      <c r="A8" s="382"/>
      <c r="B8" s="383" t="s">
        <v>14</v>
      </c>
      <c r="C8" s="382"/>
      <c r="D8" s="628" t="s">
        <v>276</v>
      </c>
      <c r="E8" s="629"/>
      <c r="F8" s="382"/>
    </row>
    <row r="9" spans="1:8" ht="7.5" customHeight="1">
      <c r="A9" s="382"/>
      <c r="B9" s="386"/>
      <c r="C9" s="386"/>
      <c r="D9" s="382"/>
      <c r="E9" s="382"/>
      <c r="F9" s="382"/>
    </row>
    <row r="10" spans="1:8">
      <c r="A10" s="382"/>
      <c r="B10" s="383" t="s">
        <v>15</v>
      </c>
      <c r="C10" s="382"/>
      <c r="D10" s="384"/>
      <c r="E10" s="385"/>
      <c r="F10" s="382"/>
    </row>
    <row r="11" spans="1:8">
      <c r="A11" s="382"/>
      <c r="B11" s="383" t="s">
        <v>16</v>
      </c>
      <c r="C11" s="382"/>
      <c r="D11" s="384"/>
      <c r="E11" s="385"/>
      <c r="F11" s="382"/>
    </row>
    <row r="12" spans="1:8">
      <c r="A12" s="382"/>
      <c r="B12" s="383" t="s">
        <v>17</v>
      </c>
      <c r="C12" s="382"/>
      <c r="D12" s="384"/>
      <c r="E12" s="385"/>
      <c r="F12" s="382"/>
    </row>
    <row r="13" spans="1:8">
      <c r="A13" s="382"/>
      <c r="B13" s="383" t="s">
        <v>18</v>
      </c>
      <c r="C13" s="382"/>
      <c r="D13" s="384"/>
      <c r="E13" s="385"/>
      <c r="F13" s="382"/>
    </row>
    <row r="14" spans="1:8">
      <c r="A14" s="382"/>
      <c r="B14" s="383" t="s">
        <v>120</v>
      </c>
      <c r="C14" s="382"/>
      <c r="D14" s="384"/>
      <c r="E14" s="385"/>
      <c r="F14" s="382"/>
    </row>
    <row r="15" spans="1:8" ht="7.5" customHeight="1">
      <c r="A15" s="382"/>
      <c r="B15" s="386"/>
      <c r="C15" s="386"/>
      <c r="D15" s="382"/>
      <c r="E15" s="382"/>
      <c r="F15" s="382"/>
    </row>
    <row r="16" spans="1:8">
      <c r="A16" s="382"/>
      <c r="B16" s="383" t="s">
        <v>19</v>
      </c>
      <c r="C16" s="382"/>
      <c r="D16" s="628"/>
      <c r="E16" s="629"/>
      <c r="F16" s="382"/>
    </row>
    <row r="17" spans="2:5" ht="12.75" customHeight="1"/>
    <row r="18" spans="2:5" ht="30" customHeight="1">
      <c r="B18" s="563" t="s">
        <v>123</v>
      </c>
    </row>
    <row r="19" spans="2:5" ht="12.75" customHeight="1"/>
    <row r="21" spans="2:5" ht="12.75" hidden="1" customHeight="1">
      <c r="C21" s="223"/>
      <c r="E21" s="471"/>
    </row>
  </sheetData>
  <sheetProtection algorithmName="SHA-512" hashValue="J58UgrKUaLw9hC7Svvqw46AxPiiEkt5tGgIllSqMoQlg2sNc2e5DYba9pIZGON88BcR09jFZ8m/N+qcf4tD3WA==" saltValue="XEtLPO8blALX+jT/PzK84g==" spinCount="100000" sheet="1" objects="1" scenarios="1"/>
  <mergeCells count="3">
    <mergeCell ref="B6:E6"/>
    <mergeCell ref="D8:E8"/>
    <mergeCell ref="D16:E16"/>
  </mergeCells>
  <phoneticPr fontId="0" type="noConversion"/>
  <hyperlinks>
    <hyperlink ref="E2" location="Menu!A1" display="Menu" xr:uid="{00000000-0004-0000-0300-000000000000}"/>
    <hyperlink ref="B18" location="Empresa!A1" display="Cadastramento da Empresa" xr:uid="{00000000-0004-0000-0300-000001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L68"/>
  <sheetViews>
    <sheetView showGridLines="0" showRowColHeaders="0" zoomScaleNormal="100" zoomScaleSheetLayoutView="100" workbookViewId="0">
      <pane ySplit="6" topLeftCell="A7" activePane="bottomLeft" state="frozen"/>
      <selection pane="bottomLeft" activeCell="J1" sqref="J1"/>
    </sheetView>
  </sheetViews>
  <sheetFormatPr defaultColWidth="0" defaultRowHeight="0" customHeight="1" zeroHeight="1"/>
  <cols>
    <col min="1" max="1" width="2.7109375" style="91" customWidth="1"/>
    <col min="2" max="2" width="2.140625" style="91" customWidth="1"/>
    <col min="3" max="4" width="2.140625" style="4" customWidth="1"/>
    <col min="5" max="5" width="33.28515625" style="4" customWidth="1"/>
    <col min="6" max="6" width="13.42578125" style="4" hidden="1" customWidth="1"/>
    <col min="7" max="10" width="13.5703125" style="4" customWidth="1"/>
    <col min="11" max="11" width="3" style="91" customWidth="1"/>
    <col min="12" max="12" width="0" style="91" hidden="1" customWidth="1"/>
    <col min="13" max="16384" width="9.140625" style="91" hidden="1"/>
  </cols>
  <sheetData>
    <row r="1" spans="2:11" ht="12.75" customHeight="1" thickBot="1">
      <c r="J1" s="455" t="s">
        <v>11</v>
      </c>
    </row>
    <row r="2" spans="2:11" ht="12.75" customHeight="1">
      <c r="B2" s="7"/>
      <c r="C2" s="8"/>
      <c r="D2" s="8"/>
      <c r="E2" s="8"/>
      <c r="F2" s="8"/>
      <c r="G2" s="8"/>
      <c r="H2" s="8"/>
      <c r="I2" s="8"/>
      <c r="J2" s="8"/>
      <c r="K2" s="7"/>
    </row>
    <row r="3" spans="2:11" s="484" customFormat="1" ht="21" customHeight="1">
      <c r="B3" s="630" t="str">
        <f>Empresa!E8</f>
        <v>LOJAS RENNER</v>
      </c>
      <c r="C3" s="631"/>
      <c r="D3" s="631"/>
      <c r="E3" s="631"/>
      <c r="F3" s="631"/>
      <c r="G3" s="631"/>
      <c r="H3" s="631"/>
      <c r="I3" s="631"/>
      <c r="J3" s="632"/>
      <c r="K3" s="7"/>
    </row>
    <row r="4" spans="2:11" ht="21" customHeight="1">
      <c r="B4" s="639" t="s">
        <v>20</v>
      </c>
      <c r="C4" s="640"/>
      <c r="D4" s="640"/>
      <c r="E4" s="640"/>
      <c r="F4" s="640"/>
      <c r="G4" s="640"/>
      <c r="H4" s="640"/>
      <c r="I4" s="640"/>
      <c r="J4" s="641"/>
      <c r="K4" s="7"/>
    </row>
    <row r="5" spans="2:11" ht="12.75">
      <c r="B5" s="7"/>
      <c r="C5" s="8"/>
      <c r="D5" s="8"/>
      <c r="E5" s="8"/>
      <c r="F5" s="8"/>
      <c r="G5" s="8"/>
      <c r="H5" s="8"/>
      <c r="I5" s="8"/>
      <c r="J5" s="8"/>
      <c r="K5" s="7"/>
    </row>
    <row r="6" spans="2:11" ht="15">
      <c r="B6" s="7"/>
      <c r="C6" s="9" t="s">
        <v>21</v>
      </c>
      <c r="D6" s="153"/>
      <c r="E6" s="10"/>
      <c r="F6" s="11"/>
      <c r="G6" s="12">
        <f>Empresa!E9</f>
        <v>44196</v>
      </c>
      <c r="H6" s="12">
        <f>Empresa!E10</f>
        <v>43830</v>
      </c>
      <c r="I6" s="12">
        <f>Empresa!E11</f>
        <v>43465</v>
      </c>
      <c r="J6" s="12">
        <f>Empresa!E12</f>
        <v>43100</v>
      </c>
      <c r="K6" s="8"/>
    </row>
    <row r="7" spans="2:11" ht="3.75" customHeight="1">
      <c r="B7" s="7"/>
      <c r="C7" s="13"/>
      <c r="D7" s="13"/>
      <c r="E7" s="14"/>
      <c r="F7" s="11"/>
      <c r="G7" s="15"/>
      <c r="H7" s="15"/>
      <c r="I7" s="15"/>
      <c r="J7" s="15"/>
      <c r="K7" s="8"/>
    </row>
    <row r="8" spans="2:11" ht="15.75">
      <c r="B8" s="634" t="s">
        <v>22</v>
      </c>
      <c r="C8" s="635"/>
      <c r="D8" s="635"/>
      <c r="E8" s="635"/>
      <c r="F8" s="635"/>
      <c r="G8" s="635"/>
      <c r="H8" s="635"/>
      <c r="I8" s="635"/>
      <c r="J8" s="636"/>
      <c r="K8" s="7"/>
    </row>
    <row r="9" spans="2:11" ht="6.75" customHeight="1">
      <c r="B9" s="7"/>
      <c r="C9" s="13"/>
      <c r="D9" s="13"/>
      <c r="E9" s="14"/>
      <c r="F9" s="11"/>
      <c r="G9" s="16"/>
      <c r="H9" s="16"/>
      <c r="I9" s="16"/>
      <c r="J9" s="16"/>
      <c r="K9" s="8"/>
    </row>
    <row r="10" spans="2:11" s="484" customFormat="1" ht="15" customHeight="1">
      <c r="B10" s="154" t="s">
        <v>23</v>
      </c>
      <c r="C10" s="155"/>
      <c r="D10" s="155"/>
      <c r="E10" s="155"/>
      <c r="F10" s="156">
        <v>0</v>
      </c>
      <c r="G10" s="157">
        <f>SUM(G12+G18)</f>
        <v>14642583</v>
      </c>
      <c r="H10" s="157">
        <f>SUM(H12+H18)</f>
        <v>11552902</v>
      </c>
      <c r="I10" s="157">
        <f>SUM(I12+I18)</f>
        <v>8821048</v>
      </c>
      <c r="J10" s="157">
        <f>SUM(J12+J18)</f>
        <v>7547658</v>
      </c>
      <c r="K10" s="158"/>
    </row>
    <row r="11" spans="2:11" ht="15">
      <c r="B11" s="7"/>
      <c r="C11" s="17"/>
      <c r="D11" s="17"/>
      <c r="E11" s="143"/>
      <c r="F11" s="11"/>
      <c r="G11" s="431"/>
      <c r="H11" s="431"/>
      <c r="I11" s="431"/>
      <c r="J11" s="431"/>
      <c r="K11" s="8"/>
    </row>
    <row r="12" spans="2:11" ht="12.75">
      <c r="B12" s="7"/>
      <c r="C12" s="19" t="s">
        <v>24</v>
      </c>
      <c r="D12" s="121"/>
      <c r="E12" s="144"/>
      <c r="F12" s="11">
        <v>0</v>
      </c>
      <c r="G12" s="522">
        <v>8896766</v>
      </c>
      <c r="H12" s="522">
        <v>6656209</v>
      </c>
      <c r="I12" s="522">
        <v>5930335</v>
      </c>
      <c r="J12" s="522">
        <v>4907941</v>
      </c>
      <c r="K12" s="8"/>
    </row>
    <row r="13" spans="2:11" ht="12.75">
      <c r="B13" s="7"/>
      <c r="C13" s="8"/>
      <c r="D13" s="8"/>
      <c r="E13" s="143" t="s">
        <v>88</v>
      </c>
      <c r="F13" s="11"/>
      <c r="G13" s="605">
        <v>2672353</v>
      </c>
      <c r="H13" s="605">
        <v>1372302</v>
      </c>
      <c r="I13" s="605">
        <v>1384364</v>
      </c>
      <c r="J13" s="605">
        <v>1142233</v>
      </c>
      <c r="K13" s="8"/>
    </row>
    <row r="14" spans="2:11" ht="12.75">
      <c r="B14" s="7"/>
      <c r="C14" s="8"/>
      <c r="D14" s="8"/>
      <c r="E14" s="143" t="s">
        <v>87</v>
      </c>
      <c r="F14" s="11">
        <v>0</v>
      </c>
      <c r="G14" s="605">
        <v>3811668</v>
      </c>
      <c r="H14" s="605">
        <v>3825961</v>
      </c>
      <c r="I14" s="605">
        <v>3162670</v>
      </c>
      <c r="J14" s="605">
        <v>2644258</v>
      </c>
      <c r="K14" s="8"/>
    </row>
    <row r="15" spans="2:11" ht="12.75">
      <c r="B15" s="7"/>
      <c r="C15" s="8"/>
      <c r="D15" s="8"/>
      <c r="E15" s="143" t="s">
        <v>25</v>
      </c>
      <c r="F15" s="11"/>
      <c r="G15" s="605">
        <v>1381662</v>
      </c>
      <c r="H15" s="605">
        <v>1124506</v>
      </c>
      <c r="I15" s="605">
        <v>1110305</v>
      </c>
      <c r="J15" s="605">
        <v>923176</v>
      </c>
      <c r="K15" s="8"/>
    </row>
    <row r="16" spans="2:11" ht="12.75">
      <c r="B16" s="7"/>
      <c r="C16" s="8"/>
      <c r="D16" s="8"/>
      <c r="E16" s="146" t="s">
        <v>26</v>
      </c>
      <c r="F16" s="11"/>
      <c r="G16" s="526">
        <f>G12-(G13+G14+G15)</f>
        <v>1031083</v>
      </c>
      <c r="H16" s="526">
        <f>H12-(H13+H14+H15)</f>
        <v>333440</v>
      </c>
      <c r="I16" s="526">
        <f>I12-(I13+I14+I15)</f>
        <v>272996</v>
      </c>
      <c r="J16" s="527"/>
      <c r="K16" s="8"/>
    </row>
    <row r="17" spans="2:11" ht="12.75">
      <c r="B17" s="7"/>
      <c r="C17" s="8"/>
      <c r="D17" s="8"/>
      <c r="E17" s="146"/>
      <c r="F17" s="11"/>
      <c r="G17" s="528"/>
      <c r="H17" s="528"/>
      <c r="I17" s="528"/>
      <c r="J17" s="527"/>
      <c r="K17" s="8"/>
    </row>
    <row r="18" spans="2:11" ht="12.75">
      <c r="B18" s="7"/>
      <c r="C18" s="19" t="s">
        <v>128</v>
      </c>
      <c r="D18" s="121"/>
      <c r="E18" s="144"/>
      <c r="F18" s="11">
        <v>0</v>
      </c>
      <c r="G18" s="529">
        <f>G20+G24+G26+G28+G30</f>
        <v>5745817</v>
      </c>
      <c r="H18" s="529">
        <f t="shared" ref="H18:I18" si="0">H20+H24+H26+H28+H30</f>
        <v>4896693</v>
      </c>
      <c r="I18" s="529">
        <f t="shared" si="0"/>
        <v>2890713</v>
      </c>
      <c r="J18" s="598">
        <v>2639717</v>
      </c>
      <c r="K18" s="8"/>
    </row>
    <row r="19" spans="2:11" ht="12.75">
      <c r="B19" s="7"/>
      <c r="C19" s="8"/>
      <c r="D19" s="8"/>
      <c r="E19" s="146"/>
      <c r="F19" s="11"/>
      <c r="G19" s="151"/>
      <c r="H19" s="151"/>
      <c r="I19" s="151"/>
      <c r="J19" s="11"/>
      <c r="K19" s="8"/>
    </row>
    <row r="20" spans="2:11" ht="12.75">
      <c r="B20" s="7"/>
      <c r="C20" s="7"/>
      <c r="D20" s="19" t="s">
        <v>132</v>
      </c>
      <c r="E20" s="144"/>
      <c r="F20" s="22"/>
      <c r="G20" s="599">
        <v>950883</v>
      </c>
      <c r="H20" s="600">
        <v>304058</v>
      </c>
      <c r="I20" s="600">
        <v>261188</v>
      </c>
      <c r="J20" s="527"/>
      <c r="K20" s="8"/>
    </row>
    <row r="21" spans="2:11" ht="12.75">
      <c r="B21" s="7"/>
      <c r="C21" s="8"/>
      <c r="D21" s="8"/>
      <c r="E21" s="143" t="s">
        <v>27</v>
      </c>
      <c r="F21" s="11"/>
      <c r="G21" s="523"/>
      <c r="H21" s="523"/>
      <c r="I21" s="523"/>
      <c r="J21" s="527"/>
      <c r="K21" s="8"/>
    </row>
    <row r="22" spans="2:11" ht="12.75">
      <c r="B22" s="7"/>
      <c r="C22" s="8"/>
      <c r="D22" s="8"/>
      <c r="E22" s="147" t="s">
        <v>26</v>
      </c>
      <c r="F22" s="11">
        <v>0</v>
      </c>
      <c r="G22" s="526">
        <f>G20-G21</f>
        <v>950883</v>
      </c>
      <c r="H22" s="526">
        <f>H20-H21</f>
        <v>304058</v>
      </c>
      <c r="I22" s="526">
        <f>I20-I21</f>
        <v>261188</v>
      </c>
      <c r="J22" s="527"/>
      <c r="K22" s="8"/>
    </row>
    <row r="23" spans="2:11" ht="12.75">
      <c r="B23" s="7"/>
      <c r="C23" s="143"/>
      <c r="D23" s="143"/>
      <c r="E23" s="8"/>
      <c r="F23" s="11"/>
      <c r="G23" s="431"/>
      <c r="H23" s="431"/>
      <c r="I23" s="431"/>
      <c r="J23" s="527"/>
      <c r="K23" s="8"/>
    </row>
    <row r="24" spans="2:11" ht="12.75">
      <c r="B24" s="7"/>
      <c r="C24" s="7"/>
      <c r="D24" s="19" t="s">
        <v>284</v>
      </c>
      <c r="E24" s="144"/>
      <c r="F24" s="22"/>
      <c r="G24" s="522">
        <v>0</v>
      </c>
      <c r="H24" s="522">
        <v>0</v>
      </c>
      <c r="I24" s="522">
        <v>0</v>
      </c>
      <c r="J24" s="527"/>
      <c r="K24" s="8"/>
    </row>
    <row r="25" spans="2:11" ht="12.75">
      <c r="B25" s="7"/>
      <c r="C25" s="143"/>
      <c r="D25" s="143"/>
      <c r="E25" s="8"/>
      <c r="F25" s="11"/>
      <c r="G25" s="431"/>
      <c r="H25" s="431"/>
      <c r="I25" s="431"/>
      <c r="J25" s="527"/>
      <c r="K25" s="8"/>
    </row>
    <row r="26" spans="2:11" ht="12.75">
      <c r="B26" s="7"/>
      <c r="C26" s="7"/>
      <c r="D26" s="19" t="s">
        <v>285</v>
      </c>
      <c r="E26" s="144"/>
      <c r="F26" s="22">
        <v>0</v>
      </c>
      <c r="G26" s="522">
        <v>3854298</v>
      </c>
      <c r="H26" s="522">
        <v>3808400</v>
      </c>
      <c r="I26" s="522">
        <v>1994449</v>
      </c>
      <c r="J26" s="527"/>
      <c r="K26" s="8"/>
    </row>
    <row r="27" spans="2:11" ht="12.75">
      <c r="B27" s="7"/>
      <c r="C27" s="143"/>
      <c r="D27" s="143"/>
      <c r="E27" s="8"/>
      <c r="F27" s="11"/>
      <c r="G27" s="431"/>
      <c r="H27" s="431"/>
      <c r="I27" s="431"/>
      <c r="J27" s="527"/>
      <c r="K27" s="8"/>
    </row>
    <row r="28" spans="2:11" ht="12.75">
      <c r="B28" s="7"/>
      <c r="C28" s="7"/>
      <c r="D28" s="19" t="s">
        <v>287</v>
      </c>
      <c r="E28" s="144"/>
      <c r="F28" s="22"/>
      <c r="G28" s="522">
        <v>940636</v>
      </c>
      <c r="H28" s="522">
        <v>784235</v>
      </c>
      <c r="I28" s="522">
        <v>635076</v>
      </c>
      <c r="J28" s="527"/>
      <c r="K28" s="8"/>
    </row>
    <row r="29" spans="2:11" ht="12.75">
      <c r="B29" s="7"/>
      <c r="C29" s="143"/>
      <c r="D29" s="143"/>
      <c r="E29" s="8"/>
      <c r="F29" s="11"/>
      <c r="G29" s="431"/>
      <c r="H29" s="431"/>
      <c r="I29" s="431"/>
      <c r="J29" s="527"/>
      <c r="K29" s="8"/>
    </row>
    <row r="30" spans="2:11" ht="12.75">
      <c r="B30" s="7"/>
      <c r="C30" s="7"/>
      <c r="D30" s="19" t="s">
        <v>286</v>
      </c>
      <c r="E30" s="144"/>
      <c r="F30" s="22"/>
      <c r="G30" s="522">
        <v>0</v>
      </c>
      <c r="H30" s="522">
        <v>0</v>
      </c>
      <c r="I30" s="522">
        <v>0</v>
      </c>
      <c r="J30" s="527"/>
      <c r="K30" s="8"/>
    </row>
    <row r="31" spans="2:11" ht="12.75">
      <c r="B31" s="7"/>
      <c r="C31" s="143"/>
      <c r="D31" s="143"/>
      <c r="E31" s="8"/>
      <c r="F31" s="11"/>
      <c r="G31" s="143"/>
      <c r="H31" s="143"/>
      <c r="I31" s="143"/>
      <c r="J31" s="143"/>
      <c r="K31" s="8"/>
    </row>
    <row r="32" spans="2:11" ht="15.75">
      <c r="B32" s="634" t="s">
        <v>127</v>
      </c>
      <c r="C32" s="635"/>
      <c r="D32" s="635"/>
      <c r="E32" s="635"/>
      <c r="F32" s="635"/>
      <c r="G32" s="635"/>
      <c r="H32" s="635"/>
      <c r="I32" s="635"/>
      <c r="J32" s="636"/>
      <c r="K32" s="7"/>
    </row>
    <row r="33" spans="2:11" ht="4.5" customHeight="1">
      <c r="B33" s="7"/>
      <c r="C33" s="8"/>
      <c r="D33" s="8"/>
      <c r="E33" s="8"/>
      <c r="F33" s="8"/>
      <c r="G33" s="8"/>
      <c r="H33" s="8"/>
      <c r="I33" s="8"/>
      <c r="J33" s="8"/>
      <c r="K33" s="7"/>
    </row>
    <row r="34" spans="2:11" s="484" customFormat="1" ht="15" customHeight="1">
      <c r="B34" s="154" t="s">
        <v>28</v>
      </c>
      <c r="C34" s="155"/>
      <c r="D34" s="155"/>
      <c r="E34" s="155"/>
      <c r="F34" s="156">
        <f>G34</f>
        <v>14642583</v>
      </c>
      <c r="G34" s="157">
        <f>G36+G43+G49</f>
        <v>14642583</v>
      </c>
      <c r="H34" s="157">
        <f>H36+H43+H49</f>
        <v>11552902</v>
      </c>
      <c r="I34" s="157">
        <f>I36+I43+I49</f>
        <v>8821048</v>
      </c>
      <c r="J34" s="157">
        <f>J36+J43+J49</f>
        <v>7547658</v>
      </c>
      <c r="K34" s="158"/>
    </row>
    <row r="35" spans="2:11" ht="12.75">
      <c r="B35" s="8"/>
      <c r="C35" s="8"/>
      <c r="D35" s="8"/>
      <c r="E35" s="8"/>
      <c r="F35" s="11"/>
      <c r="G35" s="148"/>
      <c r="H35" s="148"/>
      <c r="I35" s="148"/>
      <c r="J35" s="106"/>
      <c r="K35" s="7"/>
    </row>
    <row r="36" spans="2:11" ht="12.75">
      <c r="B36" s="7"/>
      <c r="C36" s="19" t="s">
        <v>29</v>
      </c>
      <c r="D36" s="121"/>
      <c r="E36" s="144"/>
      <c r="F36" s="11">
        <f>G36</f>
        <v>5633411</v>
      </c>
      <c r="G36" s="522">
        <v>5633411</v>
      </c>
      <c r="H36" s="522">
        <v>4765317</v>
      </c>
      <c r="I36" s="522">
        <v>4324355</v>
      </c>
      <c r="J36" s="601">
        <v>2941712</v>
      </c>
      <c r="K36" s="8"/>
    </row>
    <row r="37" spans="2:11" ht="12.75">
      <c r="B37" s="8"/>
      <c r="C37" s="143"/>
      <c r="D37" s="143"/>
      <c r="E37" s="143" t="s">
        <v>30</v>
      </c>
      <c r="F37" s="11">
        <f>G37</f>
        <v>1404852</v>
      </c>
      <c r="G37" s="605">
        <v>1404852</v>
      </c>
      <c r="H37" s="605">
        <v>1081785</v>
      </c>
      <c r="I37" s="605">
        <v>1025824</v>
      </c>
      <c r="J37" s="600">
        <v>901647</v>
      </c>
      <c r="K37" s="7"/>
    </row>
    <row r="38" spans="2:11" ht="12.75">
      <c r="B38" s="8"/>
      <c r="C38" s="143"/>
      <c r="D38" s="143"/>
      <c r="E38" s="143" t="s">
        <v>31</v>
      </c>
      <c r="F38" s="11">
        <f>G38</f>
        <v>1418471</v>
      </c>
      <c r="G38" s="605">
        <v>1418471</v>
      </c>
      <c r="H38" s="605">
        <v>894018</v>
      </c>
      <c r="I38" s="605">
        <v>1423835</v>
      </c>
      <c r="J38" s="524"/>
      <c r="K38" s="7"/>
    </row>
    <row r="39" spans="2:11" ht="12.75">
      <c r="B39" s="8"/>
      <c r="C39" s="143"/>
      <c r="D39" s="143"/>
      <c r="E39" s="143" t="s">
        <v>32</v>
      </c>
      <c r="F39" s="11">
        <f>G39</f>
        <v>0</v>
      </c>
      <c r="G39" s="523"/>
      <c r="H39" s="523">
        <v>636723</v>
      </c>
      <c r="I39" s="523">
        <v>550016</v>
      </c>
      <c r="J39" s="524"/>
      <c r="K39" s="7"/>
    </row>
    <row r="40" spans="2:11" ht="12.75">
      <c r="B40" s="8"/>
      <c r="C40" s="143"/>
      <c r="D40" s="143"/>
      <c r="E40" s="143" t="s">
        <v>33</v>
      </c>
      <c r="F40" s="11">
        <f>G40</f>
        <v>0</v>
      </c>
      <c r="G40" s="523"/>
      <c r="H40" s="523">
        <v>67635</v>
      </c>
      <c r="I40" s="523">
        <v>47783</v>
      </c>
      <c r="J40" s="524"/>
      <c r="K40" s="7"/>
    </row>
    <row r="41" spans="2:11" ht="12.75">
      <c r="B41" s="8"/>
      <c r="C41" s="143"/>
      <c r="D41" s="143"/>
      <c r="E41" s="143" t="s">
        <v>90</v>
      </c>
      <c r="F41" s="11"/>
      <c r="G41" s="526">
        <f>G36-(G37+G38+G39+G40)</f>
        <v>2810088</v>
      </c>
      <c r="H41" s="526">
        <f>H36-(H37+H38+H39+H40)</f>
        <v>2085156</v>
      </c>
      <c r="I41" s="526">
        <f>I36-(I37+I38+I39+I40)</f>
        <v>1276897</v>
      </c>
      <c r="J41" s="524"/>
      <c r="K41" s="7"/>
    </row>
    <row r="42" spans="2:11" ht="12.75">
      <c r="B42" s="8"/>
      <c r="C42" s="143"/>
      <c r="D42" s="143"/>
      <c r="E42" s="143"/>
      <c r="F42" s="11"/>
      <c r="G42" s="151"/>
      <c r="H42" s="151"/>
      <c r="I42" s="151"/>
      <c r="J42" s="106"/>
      <c r="K42" s="7"/>
    </row>
    <row r="43" spans="2:11" ht="12.75">
      <c r="B43" s="7"/>
      <c r="C43" s="19" t="s">
        <v>129</v>
      </c>
      <c r="D43" s="121"/>
      <c r="E43" s="144"/>
      <c r="F43" s="11">
        <v>0</v>
      </c>
      <c r="G43" s="522">
        <v>3507856</v>
      </c>
      <c r="H43" s="522">
        <v>2096566</v>
      </c>
      <c r="I43" s="522">
        <v>542181</v>
      </c>
      <c r="J43" s="601">
        <v>1382500</v>
      </c>
      <c r="K43" s="8"/>
    </row>
    <row r="44" spans="2:11" ht="12.75">
      <c r="B44" s="8"/>
      <c r="C44" s="143"/>
      <c r="D44" s="143"/>
      <c r="E44" s="143" t="s">
        <v>34</v>
      </c>
      <c r="F44" s="11"/>
      <c r="G44" s="523">
        <v>1966508</v>
      </c>
      <c r="H44" s="523">
        <v>751011</v>
      </c>
      <c r="I44" s="523">
        <v>542181</v>
      </c>
      <c r="J44" s="524"/>
      <c r="K44" s="24"/>
    </row>
    <row r="45" spans="2:11" ht="12.75">
      <c r="B45" s="8"/>
      <c r="C45" s="143"/>
      <c r="D45" s="143"/>
      <c r="E45" s="143" t="s">
        <v>35</v>
      </c>
      <c r="F45" s="11"/>
      <c r="G45" s="525"/>
      <c r="H45" s="525"/>
      <c r="I45" s="525"/>
      <c r="J45" s="524"/>
      <c r="K45" s="7"/>
    </row>
    <row r="46" spans="2:11" ht="12.75">
      <c r="B46" s="8"/>
      <c r="C46" s="143"/>
      <c r="D46" s="143"/>
      <c r="E46" s="143" t="s">
        <v>130</v>
      </c>
      <c r="F46" s="11"/>
      <c r="G46" s="525"/>
      <c r="H46" s="525"/>
      <c r="I46" s="525"/>
      <c r="J46" s="524"/>
      <c r="K46" s="7"/>
    </row>
    <row r="47" spans="2:11" ht="12.75">
      <c r="B47" s="8"/>
      <c r="C47" s="143"/>
      <c r="D47" s="143"/>
      <c r="E47" s="143" t="s">
        <v>26</v>
      </c>
      <c r="F47" s="11"/>
      <c r="G47" s="526">
        <f>G43-G44-G45-G46</f>
        <v>1541348</v>
      </c>
      <c r="H47" s="526">
        <f>H43-H44-H45-H46</f>
        <v>1345555</v>
      </c>
      <c r="I47" s="526">
        <f>I43-I44-I45-I46</f>
        <v>0</v>
      </c>
      <c r="J47" s="524"/>
      <c r="K47" s="7"/>
    </row>
    <row r="48" spans="2:11" ht="12.75">
      <c r="B48" s="8"/>
      <c r="C48" s="143"/>
      <c r="D48" s="143"/>
      <c r="E48" s="143"/>
      <c r="F48" s="11"/>
      <c r="G48" s="150"/>
      <c r="H48" s="150"/>
      <c r="I48" s="150"/>
      <c r="J48" s="150"/>
      <c r="K48" s="7"/>
    </row>
    <row r="49" spans="2:11" ht="12.75">
      <c r="B49" s="107"/>
      <c r="C49" s="149" t="s">
        <v>36</v>
      </c>
      <c r="D49" s="149"/>
      <c r="E49" s="144"/>
      <c r="F49" s="11">
        <f>G49</f>
        <v>5501316</v>
      </c>
      <c r="G49" s="522">
        <v>5501316</v>
      </c>
      <c r="H49" s="522">
        <v>4691019</v>
      </c>
      <c r="I49" s="522">
        <v>3954512</v>
      </c>
      <c r="J49" s="522">
        <v>3223446</v>
      </c>
      <c r="K49" s="7"/>
    </row>
    <row r="50" spans="2:11" ht="12.75" customHeight="1">
      <c r="B50" s="637" t="s">
        <v>91</v>
      </c>
      <c r="C50" s="637"/>
      <c r="D50" s="637"/>
      <c r="E50" s="637"/>
      <c r="F50" s="108"/>
      <c r="G50" s="431"/>
      <c r="H50" s="431"/>
      <c r="I50" s="431"/>
      <c r="J50" s="431"/>
      <c r="K50" s="7"/>
    </row>
    <row r="51" spans="2:11" ht="12.75">
      <c r="B51" s="638"/>
      <c r="C51" s="638"/>
      <c r="D51" s="638"/>
      <c r="E51" s="638"/>
      <c r="F51" s="8"/>
      <c r="G51" s="109" t="str">
        <f>IF((G10-G34)=0,"Não há diferença",G10-G34)</f>
        <v>Não há diferença</v>
      </c>
      <c r="H51" s="109" t="str">
        <f>IF((H10-H34)=0,"Não há diferença",H10-H34)</f>
        <v>Não há diferença</v>
      </c>
      <c r="I51" s="109" t="str">
        <f>IF((I10-I34)=0,"Não há diferença",I10-I34)</f>
        <v>Não há diferença</v>
      </c>
      <c r="J51" s="109" t="str">
        <f>IF((J10-J34)=0,"Não há diferença",J10-J34)</f>
        <v>Não há diferença</v>
      </c>
      <c r="K51" s="7"/>
    </row>
    <row r="52" spans="2:11" ht="12.75">
      <c r="B52" s="478"/>
      <c r="C52" s="478"/>
      <c r="D52" s="478"/>
      <c r="E52" s="478"/>
      <c r="F52" s="8"/>
      <c r="G52" s="109"/>
      <c r="H52" s="109"/>
      <c r="I52" s="109"/>
      <c r="J52" s="109"/>
      <c r="K52" s="7"/>
    </row>
    <row r="53" spans="2:11" ht="12.75">
      <c r="B53" s="478"/>
      <c r="C53" s="478"/>
      <c r="D53" s="478"/>
      <c r="E53" s="478"/>
      <c r="F53" s="8"/>
      <c r="G53" s="109"/>
      <c r="H53" s="109"/>
      <c r="I53" s="109"/>
      <c r="J53" s="109"/>
      <c r="K53" s="7"/>
    </row>
    <row r="54" spans="2:11" ht="12.75">
      <c r="B54" s="633" t="str">
        <f>Menu!D31</f>
        <v>Copyright© 2017 Prof. Alexandre Alcantara - Todos os direitos reservados - Versão 1.0</v>
      </c>
      <c r="C54" s="633"/>
      <c r="D54" s="633"/>
      <c r="E54" s="633"/>
      <c r="F54" s="633"/>
      <c r="G54" s="633"/>
      <c r="H54" s="633"/>
      <c r="I54" s="633"/>
      <c r="J54" s="633"/>
      <c r="K54" s="7"/>
    </row>
    <row r="55" spans="2:11" ht="12.75" hidden="1" customHeight="1"/>
    <row r="56" spans="2:11" ht="12.75" hidden="1" customHeight="1"/>
    <row r="57" spans="2:11" ht="12.75" hidden="1" customHeight="1"/>
    <row r="58" spans="2:11" ht="12.75" hidden="1" customHeight="1"/>
    <row r="59" spans="2:11" ht="12.75" hidden="1" customHeight="1"/>
    <row r="60" spans="2:11" ht="12.75" hidden="1" customHeight="1"/>
    <row r="61" spans="2:11" ht="12.75" hidden="1" customHeight="1"/>
    <row r="62" spans="2:11" ht="12.75" hidden="1" customHeight="1"/>
    <row r="63" spans="2:11" ht="12.75" hidden="1" customHeight="1"/>
    <row r="64" spans="2:11" ht="12.75" hidden="1" customHeight="1"/>
    <row r="65" ht="12.75" hidden="1" customHeight="1"/>
    <row r="66" ht="12.75" hidden="1" customHeight="1"/>
    <row r="67" ht="12.75" hidden="1" customHeight="1"/>
    <row r="68" ht="12.75" hidden="1" customHeight="1"/>
  </sheetData>
  <sheetProtection algorithmName="SHA-512" hashValue="oI1Jv7hiI7SgC72hW8zox5IN0+JBsLnNR5IsqoEUxtxODs5FFh/bAduTlbQdapeWCuLyl/3uQBF2XpUmkNOXmw==" saltValue="erH+JrtLvrUEl4eEXO0RGg==" spinCount="100000" sheet="1" objects="1" scenarios="1"/>
  <mergeCells count="6">
    <mergeCell ref="B3:J3"/>
    <mergeCell ref="B54:J54"/>
    <mergeCell ref="B8:J8"/>
    <mergeCell ref="B32:J32"/>
    <mergeCell ref="B50:E51"/>
    <mergeCell ref="B4:J4"/>
  </mergeCells>
  <phoneticPr fontId="16" type="noConversion"/>
  <hyperlinks>
    <hyperlink ref="J1" location="Menu!A1" display="Menu" xr:uid="{00000000-0004-0000-0400-000000000000}"/>
    <hyperlink ref="J3:K3" location="Menu!A1" display="Menu" xr:uid="{00000000-0004-0000-0400-000001000000}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portrait" errors="blank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IR87"/>
  <sheetViews>
    <sheetView showGridLines="0" showRowColHeaders="0" tabSelected="1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30" sqref="J30"/>
    </sheetView>
  </sheetViews>
  <sheetFormatPr defaultColWidth="0" defaultRowHeight="11.25" customHeight="1" zeroHeight="1"/>
  <cols>
    <col min="1" max="1" width="2.85546875" style="56" customWidth="1"/>
    <col min="2" max="2" width="1.7109375" style="56" customWidth="1"/>
    <col min="3" max="3" width="1.140625" style="54" customWidth="1"/>
    <col min="4" max="4" width="26.42578125" style="54" customWidth="1"/>
    <col min="5" max="5" width="12.28515625" style="54" customWidth="1"/>
    <col min="6" max="7" width="9.28515625" style="54" customWidth="1"/>
    <col min="8" max="8" width="11.7109375" style="54" customWidth="1"/>
    <col min="9" max="9" width="2.42578125" style="54" customWidth="1"/>
    <col min="10" max="10" width="9.85546875" style="54" bestFit="1" customWidth="1"/>
    <col min="11" max="11" width="9.28515625" style="322" customWidth="1"/>
    <col min="12" max="12" width="9.28515625" style="54" customWidth="1"/>
    <col min="13" max="13" width="2.42578125" style="54" customWidth="1"/>
    <col min="14" max="14" width="11" style="54" customWidth="1"/>
    <col min="15" max="16" width="9.28515625" style="322" customWidth="1"/>
    <col min="17" max="17" width="2.140625" style="25" customWidth="1"/>
    <col min="18" max="16384" width="0" style="25" hidden="1"/>
  </cols>
  <sheetData>
    <row r="1" spans="1:17" ht="11.25" customHeight="1">
      <c r="A1" s="647" t="s">
        <v>11</v>
      </c>
      <c r="B1" s="648"/>
      <c r="C1" s="649"/>
      <c r="P1" s="110" t="s">
        <v>11</v>
      </c>
    </row>
    <row r="2" spans="1:17" ht="39.75" customHeight="1">
      <c r="A2" s="658" t="s">
        <v>182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</row>
    <row r="3" spans="1:17" s="26" customFormat="1" ht="20.25" customHeight="1">
      <c r="A3" s="667" t="str">
        <f>Empresa!E8</f>
        <v>LOJAS RENNER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</row>
    <row r="4" spans="1:17" s="27" customFormat="1" ht="6" customHeight="1">
      <c r="A4" s="28"/>
      <c r="B4" s="28"/>
      <c r="C4" s="28"/>
      <c r="E4" s="29"/>
      <c r="F4" s="29"/>
      <c r="G4" s="29"/>
      <c r="H4" s="30"/>
      <c r="I4" s="30"/>
      <c r="J4" s="29"/>
      <c r="K4" s="29"/>
      <c r="L4" s="30"/>
      <c r="M4" s="30"/>
      <c r="N4" s="31"/>
      <c r="O4" s="31"/>
      <c r="P4" s="32"/>
    </row>
    <row r="5" spans="1:17" s="35" customFormat="1" ht="18.75" customHeight="1">
      <c r="A5" s="33"/>
      <c r="B5" s="33"/>
      <c r="C5" s="34"/>
      <c r="E5" s="643">
        <f>BP!G6</f>
        <v>44196</v>
      </c>
      <c r="F5" s="644"/>
      <c r="G5" s="644"/>
      <c r="H5" s="645"/>
      <c r="I5" s="36"/>
      <c r="J5" s="643">
        <f>BP!H6</f>
        <v>43830</v>
      </c>
      <c r="K5" s="644"/>
      <c r="L5" s="645"/>
      <c r="M5" s="36"/>
      <c r="N5" s="646">
        <f>BP!I6</f>
        <v>43465</v>
      </c>
      <c r="O5" s="646"/>
      <c r="P5" s="646"/>
    </row>
    <row r="6" spans="1:17" s="35" customFormat="1" ht="30" customHeight="1">
      <c r="A6" s="660" t="s">
        <v>37</v>
      </c>
      <c r="B6" s="660"/>
      <c r="C6" s="660"/>
      <c r="D6" s="660"/>
      <c r="E6" s="37" t="s">
        <v>38</v>
      </c>
      <c r="F6" s="37" t="s">
        <v>39</v>
      </c>
      <c r="G6" s="37" t="s">
        <v>40</v>
      </c>
      <c r="H6" s="37" t="s">
        <v>177</v>
      </c>
      <c r="J6" s="37" t="s">
        <v>38</v>
      </c>
      <c r="K6" s="37" t="s">
        <v>39</v>
      </c>
      <c r="L6" s="37" t="s">
        <v>40</v>
      </c>
      <c r="N6" s="37" t="s">
        <v>38</v>
      </c>
      <c r="O6" s="37" t="s">
        <v>39</v>
      </c>
      <c r="P6" s="37" t="s">
        <v>40</v>
      </c>
    </row>
    <row r="7" spans="1:17">
      <c r="A7" s="33"/>
      <c r="B7" s="33"/>
      <c r="C7" s="38"/>
      <c r="D7" s="38"/>
      <c r="E7" s="39"/>
      <c r="F7" s="40"/>
      <c r="G7" s="39"/>
      <c r="H7" s="39"/>
      <c r="I7" s="35"/>
      <c r="J7" s="39"/>
      <c r="K7" s="40"/>
      <c r="L7" s="41"/>
      <c r="M7" s="35"/>
      <c r="N7" s="39"/>
      <c r="O7" s="40"/>
      <c r="P7" s="40"/>
    </row>
    <row r="8" spans="1:17" s="53" customFormat="1" ht="12">
      <c r="A8" s="163" t="s">
        <v>23</v>
      </c>
      <c r="B8" s="42"/>
      <c r="C8" s="43"/>
      <c r="D8" s="44"/>
      <c r="E8" s="49">
        <f>BP!G10</f>
        <v>14642583</v>
      </c>
      <c r="F8" s="46">
        <f>E8/$E$8</f>
        <v>1</v>
      </c>
      <c r="G8" s="47">
        <f>IF(J8=0,IF(E8=0,0,IF(E8&gt;0,1,-1)),IF(E8=0,IF(J8&gt;0,-1,1),IF(E8*J8&lt;0,IF(J8&lt;E8,-(E8/J8-1),E8/J8-1),IF(E8&gt;0,E8/J8-1,-(E8/J8-1)))))</f>
        <v>0.26743765332727665</v>
      </c>
      <c r="H8" s="47">
        <f>IF(N8=0,IF(E8=0,0,IF(E8&gt;0,1,-1)),IF(E8=0,IF(N8&gt;0,-1,1),IF(E8*N8&lt;0,IF(N8&lt;E8,-(E8/N8-1),E8/N8-1),IF(E8&gt;0,E8/N8-1,-(E8/N8-1)))))</f>
        <v>0.65995956489523699</v>
      </c>
      <c r="I8" s="48"/>
      <c r="J8" s="49">
        <f>BP!H10</f>
        <v>11552902</v>
      </c>
      <c r="K8" s="46">
        <f>J8/$J$8</f>
        <v>1</v>
      </c>
      <c r="L8" s="47">
        <f>IF(N8=0,IF(J8=0,0,IF(J8&gt;0,1,-1)),IF(J8=0,IF(N8&gt;0,-1,1),IF(J8*N8&lt;0,IF(N8&lt;J8,-(J8/N8-1),J8/N8-1),IF(J8&gt;0,J8/N8-1,-(J8/N8-1)))))</f>
        <v>0.30969721511548287</v>
      </c>
      <c r="M8" s="48"/>
      <c r="N8" s="49">
        <f>BP!I10</f>
        <v>8821048</v>
      </c>
      <c r="O8" s="50">
        <f>N8/$N$8</f>
        <v>1</v>
      </c>
      <c r="P8" s="51">
        <v>1</v>
      </c>
      <c r="Q8" s="52"/>
    </row>
    <row r="9" spans="1:17" ht="3.95" customHeight="1">
      <c r="A9" s="33"/>
      <c r="B9" s="33"/>
      <c r="C9" s="27"/>
      <c r="D9" s="35"/>
      <c r="E9" s="67"/>
      <c r="F9" s="68"/>
      <c r="G9" s="67"/>
      <c r="H9" s="67"/>
      <c r="I9" s="35"/>
      <c r="J9" s="67"/>
      <c r="K9" s="68"/>
      <c r="L9" s="67"/>
      <c r="M9" s="35"/>
      <c r="N9" s="67"/>
      <c r="O9" s="68"/>
      <c r="P9" s="67"/>
    </row>
    <row r="10" spans="1:17" s="61" customFormat="1">
      <c r="A10" s="33"/>
      <c r="B10" s="167" t="s">
        <v>24</v>
      </c>
      <c r="C10" s="168"/>
      <c r="D10" s="169"/>
      <c r="E10" s="166">
        <f>BP!G12</f>
        <v>8896766</v>
      </c>
      <c r="F10" s="59">
        <f>E10/$E$8</f>
        <v>0.60759539488353931</v>
      </c>
      <c r="G10" s="59">
        <f t="shared" ref="G10:G16" si="0">IF(J10=0,IF(E10=0,0,IF(E10&gt;0,1,-1)),IF(E10=0,IF(J10&gt;0,-1,1),IF(E10*J10&lt;0,IF(J10&lt;E10,-(E10/J10-1),E10/J10-1),IF(E10&gt;0,E10/J10-1,-(E10/J10-1)))))</f>
        <v>0.33661157574829748</v>
      </c>
      <c r="H10" s="60">
        <f>IF(N10=0,IF(E10=0,0,IF(E10&gt;0,1,-1)),IF(E10=0,IF(N10&gt;0,-1,1),IF(E10*N10&lt;0,IF(N10&lt;E10,-(E10/N10-1),E10/N10-1),IF(E10&gt;0,E10/N10-1,-(E10/N10-1)))))</f>
        <v>0.50021305710385677</v>
      </c>
      <c r="I10" s="33"/>
      <c r="J10" s="23">
        <f>BP!H12</f>
        <v>6656209</v>
      </c>
      <c r="K10" s="59">
        <f>J10/$J$8</f>
        <v>0.57615039061181339</v>
      </c>
      <c r="L10" s="59">
        <f>IF(N10=0,IF(J10=0,0,IF(J10&gt;0,1,-1)),IF(J10=0,IF(N10&gt;0,-1,1),IF(J10*N10&lt;0,IF(N10&lt;J10,-(J10/N10-1),J10/N10-1),IF(J10&gt;0,J10/N10-1,-(J10/N10-1)))))</f>
        <v>0.12240016795003994</v>
      </c>
      <c r="M10" s="33"/>
      <c r="N10" s="23">
        <f>BP!I12</f>
        <v>5930335</v>
      </c>
      <c r="O10" s="59">
        <f>N10/$N$8</f>
        <v>0.6722937002496755</v>
      </c>
      <c r="P10" s="59">
        <v>1</v>
      </c>
    </row>
    <row r="11" spans="1:17">
      <c r="A11" s="33"/>
      <c r="B11" s="33"/>
      <c r="C11" s="38"/>
      <c r="D11" s="164" t="s">
        <v>88</v>
      </c>
      <c r="E11" s="62">
        <f>BP!G13</f>
        <v>2672353</v>
      </c>
      <c r="F11" s="63">
        <f>E11/$E$8</f>
        <v>0.18250557295799519</v>
      </c>
      <c r="G11" s="63">
        <f t="shared" si="0"/>
        <v>0.94735051031041273</v>
      </c>
      <c r="H11" s="64">
        <f>IF(N11=0,IF(E11=0,0,IF(E11&gt;0,1,-1)),IF(E11=0,IF(N11&gt;0,-1,1),IF(E11*N11&lt;0,IF(N11&lt;E11,-(E11/N11-1),E11/N11-1),IF(E11&gt;0,E11/N11-1,-(E11/N11-1)))))</f>
        <v>0.93038319401544678</v>
      </c>
      <c r="I11" s="65"/>
      <c r="J11" s="62">
        <f>BP!H13</f>
        <v>1372302</v>
      </c>
      <c r="K11" s="63">
        <f>J11/$J$8</f>
        <v>0.11878418080582696</v>
      </c>
      <c r="L11" s="63">
        <f>IF(N11=0,IF(J11=0,0,IF(J11&gt;0,1,-1)),IF(J11=0,IF(N11&gt;0,-1,1),IF(J11*N11&lt;0,IF(N11&lt;J11,-(J11/N11-1),J11/N11-1),IF(J11&gt;0,J11/N11-1,-(J11/N11-1)))))</f>
        <v>-8.7130263427827037E-3</v>
      </c>
      <c r="M11" s="35"/>
      <c r="N11" s="62">
        <f>BP!I13</f>
        <v>1384364</v>
      </c>
      <c r="O11" s="63">
        <f>N11/$N$8</f>
        <v>0.15693872202033138</v>
      </c>
      <c r="P11" s="63">
        <v>1</v>
      </c>
    </row>
    <row r="12" spans="1:17">
      <c r="A12" s="33"/>
      <c r="B12" s="33"/>
      <c r="C12" s="38"/>
      <c r="D12" s="164" t="s">
        <v>87</v>
      </c>
      <c r="E12" s="62">
        <f>BP!G14</f>
        <v>3811668</v>
      </c>
      <c r="F12" s="63">
        <f>E12/$E$8</f>
        <v>0.26031390773062374</v>
      </c>
      <c r="G12" s="63">
        <f t="shared" si="0"/>
        <v>-3.7357934385635616E-3</v>
      </c>
      <c r="H12" s="64">
        <f>IF(N12=0,IF(E12=0,0,IF(E12&gt;0,1,-1)),IF(E12=0,IF(N12&gt;0,-1,1),IF(E12*N12&lt;0,IF(N12&lt;E12,-(E12/N12-1),E12/N12-1),IF(E12&gt;0,E12/N12-1,-(E12/N12-1)))))</f>
        <v>0.20520572807153448</v>
      </c>
      <c r="I12" s="65"/>
      <c r="J12" s="62">
        <f>BP!H14</f>
        <v>3825961</v>
      </c>
      <c r="K12" s="63">
        <f>J12/$J$8</f>
        <v>0.33116882667229414</v>
      </c>
      <c r="L12" s="63">
        <f>IF(N12=0,IF(J12=0,0,IF(J12&gt;0,1,-1)),IF(J12=0,IF(N12&gt;0,-1,1),IF(J12*N12&lt;0,IF(N12&lt;J12,-(J12/N12-1),J12/N12-1),IF(J12&gt;0,J12/N12-1,-(J12/N12-1)))))</f>
        <v>0.20972501082945749</v>
      </c>
      <c r="M12" s="35"/>
      <c r="N12" s="62">
        <f>BP!I14</f>
        <v>3162670</v>
      </c>
      <c r="O12" s="63">
        <f>N12/$N$8</f>
        <v>0.35853676343219082</v>
      </c>
      <c r="P12" s="63">
        <v>1</v>
      </c>
    </row>
    <row r="13" spans="1:17">
      <c r="A13" s="33"/>
      <c r="B13" s="33"/>
      <c r="C13" s="38"/>
      <c r="D13" s="164" t="s">
        <v>25</v>
      </c>
      <c r="E13" s="62">
        <f>BP!G15</f>
        <v>1381662</v>
      </c>
      <c r="F13" s="63">
        <f>E13/$E$8</f>
        <v>9.4359171465854083E-2</v>
      </c>
      <c r="G13" s="63">
        <f t="shared" si="0"/>
        <v>0.22868352858944285</v>
      </c>
      <c r="H13" s="64">
        <f>IF(N13=0,IF(E13=0,0,IF(E13&gt;0,1,-1)),IF(E13=0,IF(N13&gt;0,-1,1),IF(E13*N13&lt;0,IF(N13&lt;E13,-(E13/N13-1),E13/N13-1),IF(E13&gt;0,E13/N13-1,-(E13/N13-1)))))</f>
        <v>0.24439861119242012</v>
      </c>
      <c r="I13" s="65"/>
      <c r="J13" s="62">
        <f>BP!H15</f>
        <v>1124506</v>
      </c>
      <c r="K13" s="63">
        <f>J13/$J$8</f>
        <v>9.7335370801206481E-2</v>
      </c>
      <c r="L13" s="63">
        <f>IF(N13=0,IF(J13=0,0,IF(J13&gt;0,1,-1)),IF(J13=0,IF(N13&gt;0,-1,1),IF(J13*N13&lt;0,IF(N13&lt;J13,-(J13/N13-1),J13/N13-1),IF(J13&gt;0,J13/N13-1,-(J13/N13-1)))))</f>
        <v>1.2790179275063984E-2</v>
      </c>
      <c r="M13" s="35"/>
      <c r="N13" s="62">
        <f>BP!I15</f>
        <v>1110305</v>
      </c>
      <c r="O13" s="63">
        <f>N13/$N$8</f>
        <v>0.12586996465726069</v>
      </c>
      <c r="P13" s="63">
        <v>1</v>
      </c>
    </row>
    <row r="14" spans="1:17">
      <c r="A14" s="33"/>
      <c r="B14" s="33"/>
      <c r="C14" s="38"/>
      <c r="D14" s="165" t="s">
        <v>26</v>
      </c>
      <c r="E14" s="62">
        <f>BP!G16</f>
        <v>1031083</v>
      </c>
      <c r="F14" s="63">
        <f>E14/$E$8</f>
        <v>7.0416742729066312E-2</v>
      </c>
      <c r="G14" s="63">
        <f t="shared" si="0"/>
        <v>2.0922594769673704</v>
      </c>
      <c r="H14" s="64">
        <f>IF(N14=0,IF(E14=0,0,IF(E14&gt;0,1,-1)),IF(E14=0,IF(N14&gt;0,-1,1),IF(E14*N14&lt;0,IF(N14&lt;E14,-(E14/N14-1),E14/N14-1),IF(E14&gt;0,E14/N14-1,-(E14/N14-1)))))</f>
        <v>2.7769161452915063</v>
      </c>
      <c r="I14" s="65"/>
      <c r="J14" s="62">
        <f>BP!H16</f>
        <v>333440</v>
      </c>
      <c r="K14" s="63">
        <f>J14/$J$8</f>
        <v>2.8862012332485813E-2</v>
      </c>
      <c r="L14" s="63">
        <f>IF(N14=0,IF(J14=0,0,IF(J14&gt;0,1,-1)),IF(J14=0,IF(N14&gt;0,-1,1),IF(J14*N14&lt;0,IF(N14&lt;J14,-(J14/N14-1),J14/N14-1),IF(J14&gt;0,J14/N14-1,-(J14/N14-1)))))</f>
        <v>0.22140983750677656</v>
      </c>
      <c r="M14" s="35"/>
      <c r="N14" s="62">
        <f>BP!I16</f>
        <v>272996</v>
      </c>
      <c r="O14" s="63">
        <f>N14/$N$8</f>
        <v>3.0948250139892674E-2</v>
      </c>
      <c r="P14" s="63">
        <v>1</v>
      </c>
    </row>
    <row r="15" spans="1:17" ht="3.95" customHeight="1">
      <c r="A15" s="33"/>
      <c r="B15" s="33"/>
      <c r="C15" s="27"/>
      <c r="D15" s="35"/>
      <c r="E15" s="67"/>
      <c r="F15" s="68"/>
      <c r="G15" s="67"/>
      <c r="H15" s="67"/>
      <c r="I15" s="35"/>
      <c r="J15" s="67"/>
      <c r="K15" s="68"/>
      <c r="L15" s="67"/>
      <c r="M15" s="35"/>
      <c r="N15" s="67"/>
      <c r="O15" s="68"/>
      <c r="P15" s="67"/>
    </row>
    <row r="16" spans="1:17" s="61" customFormat="1">
      <c r="A16" s="33"/>
      <c r="B16" s="167" t="s">
        <v>128</v>
      </c>
      <c r="C16" s="168"/>
      <c r="D16" s="169"/>
      <c r="E16" s="23">
        <f>BP!G18</f>
        <v>5745817</v>
      </c>
      <c r="F16" s="59">
        <f>E16/$E$8</f>
        <v>0.39240460511646069</v>
      </c>
      <c r="G16" s="59">
        <f t="shared" si="0"/>
        <v>0.17340764471041981</v>
      </c>
      <c r="H16" s="60">
        <f>IF(N16=0,IF(E16=0,0,IF(E16&gt;0,1,-1)),IF(E16=0,IF(N16&gt;0,-1,1),IF(E16*N16&lt;0,IF(N16&lt;E16,-(E16/N16-1),E16/N16-1),IF(E16&gt;0,E16/N16-1,-(E16/N16-1)))))</f>
        <v>0.98768158582328991</v>
      </c>
      <c r="I16" s="33"/>
      <c r="J16" s="23">
        <f>BP!H18</f>
        <v>4896693</v>
      </c>
      <c r="K16" s="59">
        <f>J16/$J$8</f>
        <v>0.42384960938818661</v>
      </c>
      <c r="L16" s="59">
        <f>IF(N16=0,IF(J16=0,0,IF(J16&gt;0,1,-1)),IF(J16=0,IF(N16&gt;0,-1,1),IF(J16*N16&lt;0,IF(N16&lt;J16,-(J16/N16-1),J16/N16-1),IF(J16&gt;0,J16/N16-1,-(J16/N16-1)))))</f>
        <v>0.69393952287895755</v>
      </c>
      <c r="M16" s="33"/>
      <c r="N16" s="23">
        <f>BP!I18</f>
        <v>2890713</v>
      </c>
      <c r="O16" s="59">
        <f>N16/$N$8</f>
        <v>0.32770629975032445</v>
      </c>
      <c r="P16" s="59">
        <v>1</v>
      </c>
    </row>
    <row r="17" spans="1:17" ht="3.95" customHeight="1">
      <c r="A17" s="33"/>
      <c r="B17" s="33"/>
      <c r="C17" s="27"/>
      <c r="D17" s="35"/>
      <c r="E17" s="67"/>
      <c r="F17" s="68"/>
      <c r="G17" s="67"/>
      <c r="H17" s="67"/>
      <c r="I17" s="35"/>
      <c r="J17" s="67"/>
      <c r="K17" s="68"/>
      <c r="L17" s="67"/>
      <c r="M17" s="35"/>
      <c r="N17" s="67"/>
      <c r="O17" s="68"/>
      <c r="P17" s="67"/>
    </row>
    <row r="18" spans="1:17" s="61" customFormat="1">
      <c r="A18" s="33"/>
      <c r="B18" s="33"/>
      <c r="C18" s="58" t="s">
        <v>89</v>
      </c>
      <c r="D18" s="33"/>
      <c r="E18" s="23">
        <f>BP!G20</f>
        <v>950883</v>
      </c>
      <c r="F18" s="59">
        <f>E18/$E$8</f>
        <v>6.493956701491807E-2</v>
      </c>
      <c r="G18" s="60">
        <f>IF(J18=0,IF(E18=0,0,IF(E18&gt;0,1,-1)),IF(E18=0,IF(J18&gt;0,-1,1),IF(E18*J18&lt;0,IF(J18&lt;E18,-(E18/J18-1),E18/J18-1),IF(E18&gt;0,E18/J18-1,-(E18/J18-1)))))</f>
        <v>2.1273079478257437</v>
      </c>
      <c r="H18" s="60">
        <f>IF(N18=0,IF(E18=0,0,IF(E18&gt;0,1,-1)),IF(E18=0,IF(N18&gt;0,-1,1),IF(E18*N18&lt;0,IF(N18&lt;E18,-(E18/N18-1),E18/N18-1),IF(E18&gt;0,E18/N18-1,-(E18/N18-1)))))</f>
        <v>2.6406075317395898</v>
      </c>
      <c r="I18" s="33"/>
      <c r="J18" s="23">
        <f>BP!H20</f>
        <v>304058</v>
      </c>
      <c r="K18" s="59">
        <f>J18/$J$8</f>
        <v>2.6318755235697489E-2</v>
      </c>
      <c r="L18" s="60">
        <f>IF(N18=0,IF(J18=0,0,IF(J18&gt;0,1,-1)),IF(J18=0,IF(N18&gt;0,-1,1),IF(J18*N18&lt;0,IF(N18&lt;J18,-(J18/N18-1),J18/N18-1),IF(J18&gt;0,J18/N18-1,-(J18/N18-1)))))</f>
        <v>0.16413464630840613</v>
      </c>
      <c r="M18" s="33"/>
      <c r="N18" s="23">
        <f>BP!I20</f>
        <v>261188</v>
      </c>
      <c r="O18" s="59">
        <f>N18/$N$8</f>
        <v>2.9609633685249191E-2</v>
      </c>
      <c r="P18" s="60">
        <v>1</v>
      </c>
    </row>
    <row r="19" spans="1:17">
      <c r="A19" s="33"/>
      <c r="B19" s="33"/>
      <c r="C19" s="38"/>
      <c r="D19" s="27" t="s">
        <v>27</v>
      </c>
      <c r="E19" s="62">
        <f>BP!G21</f>
        <v>0</v>
      </c>
      <c r="F19" s="63">
        <f>E19/$E$8</f>
        <v>0</v>
      </c>
      <c r="G19" s="64">
        <f>IF(J19=0,IF(E19=0,0,IF(E19&gt;0,1,-1)),IF(E19=0,IF(J19&gt;0,-1,1),IF(E19*J19&lt;0,IF(J19&lt;E19,-(E19/J19-1),E19/J19-1),IF(E19&gt;0,E19/J19-1,-(E19/J19-1)))))</f>
        <v>0</v>
      </c>
      <c r="H19" s="64">
        <f>IF(N19=0,IF(E19=0,0,IF(E19&gt;0,1,-1)),IF(E19=0,IF(N19&gt;0,-1,1),IF(E19*N19&lt;0,IF(N19&lt;E19,-(E19/N19-1),E19/N19-1),IF(E19&gt;0,E19/N19-1,-(E19/N19-1)))))</f>
        <v>0</v>
      </c>
      <c r="I19" s="65"/>
      <c r="J19" s="62">
        <f>BP!H21</f>
        <v>0</v>
      </c>
      <c r="K19" s="63">
        <f>J19/$J$8</f>
        <v>0</v>
      </c>
      <c r="L19" s="64">
        <f>IF(N19=0,IF(J19=0,0,IF(J19&gt;0,1,-1)),IF(J19=0,IF(N19&gt;0,-1,1),IF(J19*N19&lt;0,IF(N19&lt;J19,-(J19/N19-1),J19/N19-1),IF(J19&gt;0,J19/N19-1,-(J19/N19-1)))))</f>
        <v>0</v>
      </c>
      <c r="M19" s="35"/>
      <c r="N19" s="62">
        <f>BP!I21</f>
        <v>0</v>
      </c>
      <c r="O19" s="63">
        <f>N19/$N$8</f>
        <v>0</v>
      </c>
      <c r="P19" s="64">
        <v>1</v>
      </c>
    </row>
    <row r="20" spans="1:17">
      <c r="A20" s="33"/>
      <c r="B20" s="33"/>
      <c r="C20" s="38"/>
      <c r="D20" s="27" t="s">
        <v>41</v>
      </c>
      <c r="E20" s="62">
        <f>BP!G22</f>
        <v>950883</v>
      </c>
      <c r="F20" s="63">
        <f>E20/$E$8</f>
        <v>6.493956701491807E-2</v>
      </c>
      <c r="G20" s="64">
        <f>IF(J20=0,IF(E20=0,0,IF(E20&gt;0,1,-1)),IF(E20=0,IF(J20&gt;0,-1,1),IF(E20*J20&lt;0,IF(J20&lt;E20,-(E20/J20-1),E20/J20-1),IF(E20&gt;0,E20/J20-1,-(E20/J20-1)))))</f>
        <v>2.1273079478257437</v>
      </c>
      <c r="H20" s="64">
        <f>IF(N20=0,IF(E20=0,0,IF(E20&gt;0,1,-1)),IF(E20=0,IF(N20&gt;0,-1,1),IF(E20*N20&lt;0,IF(N20&lt;E20,-(E20/N20-1),E20/N20-1),IF(E20&gt;0,E20/N20-1,-(E20/N20-1)))))</f>
        <v>2.6406075317395898</v>
      </c>
      <c r="I20" s="65"/>
      <c r="J20" s="62">
        <f>BP!H22</f>
        <v>304058</v>
      </c>
      <c r="K20" s="63">
        <f>J20/$J$8</f>
        <v>2.6318755235697489E-2</v>
      </c>
      <c r="L20" s="64">
        <f>IF(N20=0,IF(J20=0,0,IF(J20&gt;0,1,-1)),IF(J20=0,IF(N20&gt;0,-1,1),IF(J20*N20&lt;0,IF(N20&lt;J20,-(J20/N20-1),J20/N20-1),IF(J20&gt;0,J20/N20-1,-(J20/N20-1)))))</f>
        <v>0.16413464630840613</v>
      </c>
      <c r="M20" s="35"/>
      <c r="N20" s="62">
        <f>BP!I22</f>
        <v>261188</v>
      </c>
      <c r="O20" s="63">
        <f>N20/$N$8</f>
        <v>2.9609633685249191E-2</v>
      </c>
      <c r="P20" s="64">
        <v>1</v>
      </c>
    </row>
    <row r="21" spans="1:17" ht="3.95" customHeight="1">
      <c r="A21" s="33"/>
      <c r="B21" s="33"/>
      <c r="C21" s="27"/>
      <c r="D21" s="35"/>
      <c r="E21" s="67"/>
      <c r="F21" s="68"/>
      <c r="G21" s="67"/>
      <c r="H21" s="67"/>
      <c r="I21" s="35"/>
      <c r="J21" s="67"/>
      <c r="K21" s="68"/>
      <c r="L21" s="67"/>
      <c r="M21" s="35"/>
      <c r="N21" s="67"/>
      <c r="O21" s="68"/>
      <c r="P21" s="67"/>
    </row>
    <row r="22" spans="1:17">
      <c r="A22" s="33"/>
      <c r="B22" s="33"/>
      <c r="C22" s="58" t="s">
        <v>284</v>
      </c>
      <c r="D22" s="33"/>
      <c r="E22" s="23">
        <f>BP!G24</f>
        <v>0</v>
      </c>
      <c r="F22" s="59">
        <f>E22/$E$8</f>
        <v>0</v>
      </c>
      <c r="G22" s="60">
        <f>IF(J22=0,IF(E22=0,0,IF(E22&gt;0,1,-1)),IF(E22=0,IF(J22&gt;0,-1,1),IF(E22*J22&lt;0,IF(J22&lt;E22,-(E22/J22-1),E22/J22-1),IF(E22&gt;0,E22/J22-1,-(E22/J22-1)))))</f>
        <v>0</v>
      </c>
      <c r="H22" s="60">
        <f>IF(N22=0,IF(E22=0,0,IF(E22&gt;0,1,-1)),IF(E22=0,IF(N22&gt;0,-1,1),IF(E22*N22&lt;0,IF(N22&lt;E22,-(E22/N22-1),E22/N22-1),IF(E22&gt;0,E22/N22-1,-(E22/N22-1)))))</f>
        <v>0</v>
      </c>
      <c r="I22" s="33"/>
      <c r="J22" s="23">
        <f>BP!H24</f>
        <v>0</v>
      </c>
      <c r="K22" s="59">
        <f>J22/$J$8</f>
        <v>0</v>
      </c>
      <c r="L22" s="60">
        <f>IF(N22=0,IF(J22=0,0,IF(J22&gt;0,1,-1)),IF(J22=0,IF(N22&gt;0,-1,1),IF(J22*N22&lt;0,IF(N22&lt;J22,-(J22/N22-1),J22/N22-1),IF(J22&gt;0,J22/N22-1,-(J22/N22-1)))))</f>
        <v>0</v>
      </c>
      <c r="M22" s="33"/>
      <c r="N22" s="23">
        <f>BP!I24</f>
        <v>0</v>
      </c>
      <c r="O22" s="59">
        <f>N22/$N$8</f>
        <v>0</v>
      </c>
      <c r="P22" s="60">
        <v>1</v>
      </c>
    </row>
    <row r="23" spans="1:17" ht="3.95" customHeight="1">
      <c r="A23" s="33"/>
      <c r="B23" s="33"/>
      <c r="C23" s="27"/>
      <c r="D23" s="35"/>
      <c r="E23" s="67"/>
      <c r="F23" s="68"/>
      <c r="G23" s="67"/>
      <c r="H23" s="67"/>
      <c r="I23" s="35"/>
      <c r="J23" s="67"/>
      <c r="K23" s="68"/>
      <c r="L23" s="67"/>
      <c r="M23" s="35"/>
      <c r="N23" s="67"/>
      <c r="O23" s="68"/>
      <c r="P23" s="67"/>
    </row>
    <row r="24" spans="1:17">
      <c r="A24" s="33"/>
      <c r="B24" s="33"/>
      <c r="C24" s="58" t="s">
        <v>285</v>
      </c>
      <c r="D24" s="33"/>
      <c r="E24" s="23">
        <f>BP!G26</f>
        <v>3854298</v>
      </c>
      <c r="F24" s="59">
        <f>E24/$E$8</f>
        <v>0.26322527931035117</v>
      </c>
      <c r="G24" s="60">
        <f>IF(J24=0,IF(E24=0,0,IF(E24&gt;0,1,-1)),IF(E24=0,IF(J24&gt;0,-1,1),IF(E24*J24&lt;0,IF(J24&lt;E24,-(E24/J24-1),E24/J24-1),IF(E24&gt;0,E24/J24-1,-(E24/J24-1)))))</f>
        <v>1.2051780275181168E-2</v>
      </c>
      <c r="H24" s="60">
        <f>IF(N24=0,IF(E24=0,0,IF(E24&gt;0,1,-1)),IF(E24=0,IF(N24&gt;0,-1,1),IF(E24*N24&lt;0,IF(N24&lt;E24,-(E24/N24-1),E24/N24-1),IF(E24&gt;0,E24/N24-1,-(E24/N24-1)))))</f>
        <v>0.93251268896823136</v>
      </c>
      <c r="I24" s="33"/>
      <c r="J24" s="23">
        <f>BP!H26</f>
        <v>3808400</v>
      </c>
      <c r="K24" s="59">
        <f>J24/$J$8</f>
        <v>0.32964877569289519</v>
      </c>
      <c r="L24" s="60">
        <f>IF(N24=0,IF(J24=0,0,IF(J24&gt;0,1,-1)),IF(J24=0,IF(N24&gt;0,-1,1),IF(J24*N24&lt;0,IF(N24&lt;J24,-(J24/N24-1),J24/N24-1),IF(J24&gt;0,J24/N24-1,-(J24/N24-1)))))</f>
        <v>0.90949981674136571</v>
      </c>
      <c r="M24" s="33"/>
      <c r="N24" s="23">
        <f>BP!I26</f>
        <v>1994449</v>
      </c>
      <c r="O24" s="59">
        <f>N24/$N$8</f>
        <v>0.22610113900298467</v>
      </c>
      <c r="P24" s="60">
        <v>1</v>
      </c>
    </row>
    <row r="25" spans="1:17" ht="3.95" customHeight="1">
      <c r="A25" s="33"/>
      <c r="B25" s="33"/>
      <c r="C25" s="27"/>
      <c r="D25" s="35"/>
      <c r="E25" s="67"/>
      <c r="F25" s="68"/>
      <c r="G25" s="67"/>
      <c r="H25" s="67"/>
      <c r="I25" s="35"/>
      <c r="J25" s="67"/>
      <c r="K25" s="68"/>
      <c r="L25" s="67"/>
      <c r="M25" s="35"/>
      <c r="N25" s="67"/>
      <c r="O25" s="68"/>
      <c r="P25" s="67"/>
    </row>
    <row r="26" spans="1:17">
      <c r="A26" s="33"/>
      <c r="B26" s="33"/>
      <c r="C26" s="58" t="s">
        <v>287</v>
      </c>
      <c r="D26" s="33"/>
      <c r="E26" s="23">
        <f>BP!G28</f>
        <v>940636</v>
      </c>
      <c r="F26" s="59">
        <f>E26/$E$8</f>
        <v>6.4239758791191412E-2</v>
      </c>
      <c r="G26" s="60">
        <f>IF(J26=0,IF(E26=0,0,IF(E26&gt;0,1,-1)),IF(E26=0,IF(J26&gt;0,-1,1),IF(E26*J26&lt;0,IF(J26&lt;E26,-(E26/J26-1),E26/J26-1),IF(E26&gt;0,E26/J26-1,-(E26/J26-1)))))</f>
        <v>0.19943129291602646</v>
      </c>
      <c r="H26" s="60">
        <f>IF(N26=0,IF(E26=0,0,IF(E26&gt;0,1,-1)),IF(E26=0,IF(N26&gt;0,-1,1),IF(E26*N26&lt;0,IF(N26&lt;E26,-(E26/N26-1),E26/N26-1),IF(E26&gt;0,E26/N26-1,-(E26/N26-1)))))</f>
        <v>0.48113926522180028</v>
      </c>
      <c r="I26" s="33"/>
      <c r="J26" s="23">
        <f>BP!H28</f>
        <v>784235</v>
      </c>
      <c r="K26" s="59">
        <f>J26/$J$8</f>
        <v>6.7882078459593959E-2</v>
      </c>
      <c r="L26" s="60">
        <f>IF(N26=0,IF(J26=0,0,IF(J26&gt;0,1,-1)),IF(J26=0,IF(N26&gt;0,-1,1),IF(J26*N26&lt;0,IF(N26&lt;J26,-(J26/N26-1),J26/N26-1),IF(J26&gt;0,J26/N26-1,-(J26/N26-1)))))</f>
        <v>0.23486795281194683</v>
      </c>
      <c r="M26" s="33"/>
      <c r="N26" s="23">
        <f>BP!I28</f>
        <v>635076</v>
      </c>
      <c r="O26" s="59">
        <f>N26/$N$8</f>
        <v>7.1995527062090586E-2</v>
      </c>
      <c r="P26" s="60">
        <v>1</v>
      </c>
    </row>
    <row r="27" spans="1:17" ht="3.95" customHeight="1">
      <c r="A27" s="33"/>
      <c r="B27" s="33"/>
      <c r="C27" s="27"/>
      <c r="D27" s="35"/>
      <c r="E27" s="67"/>
      <c r="F27" s="68"/>
      <c r="G27" s="67"/>
      <c r="H27" s="67"/>
      <c r="I27" s="35"/>
      <c r="J27" s="67"/>
      <c r="K27" s="68"/>
      <c r="L27" s="67"/>
      <c r="M27" s="35"/>
      <c r="N27" s="67"/>
      <c r="O27" s="68"/>
      <c r="P27" s="67"/>
    </row>
    <row r="28" spans="1:17">
      <c r="A28" s="33"/>
      <c r="B28" s="33"/>
      <c r="C28" s="58" t="s">
        <v>286</v>
      </c>
      <c r="D28" s="33"/>
      <c r="E28" s="23">
        <f>BP!G30</f>
        <v>0</v>
      </c>
      <c r="F28" s="59">
        <f>E28/$E$8</f>
        <v>0</v>
      </c>
      <c r="G28" s="60">
        <f>IF(J28=0,IF(E28=0,0,IF(E28&gt;0,1,-1)),IF(E28=0,IF(J28&gt;0,-1,1),IF(E28*J28&lt;0,IF(J28&lt;E28,-(E28/J28-1),E28/J28-1),IF(E28&gt;0,E28/J28-1,-(E28/J28-1)))))</f>
        <v>0</v>
      </c>
      <c r="H28" s="60">
        <f>IF(N28=0,IF(E28=0,0,IF(E28&gt;0,1,-1)),IF(E28=0,IF(N28&gt;0,-1,1),IF(E28*N28&lt;0,IF(N28&lt;E28,-(E28/N28-1),E28/N28-1),IF(E28&gt;0,E28/N28-1,-(E28/N28-1)))))</f>
        <v>0</v>
      </c>
      <c r="I28" s="33"/>
      <c r="J28" s="23">
        <f>BP!H30</f>
        <v>0</v>
      </c>
      <c r="K28" s="59">
        <f>J28/$J$8</f>
        <v>0</v>
      </c>
      <c r="L28" s="60">
        <f>IF(N28=0,IF(J28=0,0,IF(J28&gt;0,1,-1)),IF(J28=0,IF(N28&gt;0,-1,1),IF(J28*N28&lt;0,IF(N28&lt;J28,-(J28/N28-1),J28/N28-1),IF(J28&gt;0,J28/N28-1,-(J28/N28-1)))))</f>
        <v>0</v>
      </c>
      <c r="M28" s="33"/>
      <c r="N28" s="23">
        <f>BP!I30</f>
        <v>0</v>
      </c>
      <c r="O28" s="59">
        <f>N28/$N$8</f>
        <v>0</v>
      </c>
      <c r="P28" s="60">
        <v>1</v>
      </c>
    </row>
    <row r="29" spans="1:17" s="57" customFormat="1">
      <c r="A29" s="56"/>
      <c r="B29" s="56"/>
      <c r="C29" s="41"/>
      <c r="D29" s="66"/>
      <c r="E29" s="67"/>
      <c r="F29" s="71"/>
      <c r="G29" s="67"/>
      <c r="H29" s="67"/>
      <c r="I29" s="54"/>
      <c r="J29" s="67"/>
      <c r="K29" s="67"/>
      <c r="L29" s="67"/>
      <c r="M29" s="67"/>
      <c r="N29" s="67"/>
      <c r="O29" s="67"/>
      <c r="P29" s="67"/>
    </row>
    <row r="30" spans="1:17" s="53" customFormat="1" ht="12">
      <c r="A30" s="163" t="s">
        <v>225</v>
      </c>
      <c r="B30" s="42"/>
      <c r="C30" s="43"/>
      <c r="D30" s="44"/>
      <c r="E30" s="45">
        <f>BP!G34</f>
        <v>14642583</v>
      </c>
      <c r="F30" s="46">
        <f>E30/$E$30</f>
        <v>1</v>
      </c>
      <c r="G30" s="47">
        <f>IF(J30=0,IF(E30=0,0,IF(E30&gt;0,1,-1)),IF(E30=0,IF(J30&gt;0,-1,1),IF(E30*J30&lt;0,IF(J30&lt;E30,-(E30/J30-1),E30/J30-1),IF(E30&gt;0,E30/J30-1,-(E30/J30-1)))))</f>
        <v>0.26743765332727665</v>
      </c>
      <c r="H30" s="47">
        <f>IF(N30=0,IF(E30=0,0,IF(E30&gt;0,1,-1)),IF(E30=0,IF(N30&gt;0,-1,1),IF(E30*N30&lt;0,IF(N30&lt;E30,-(E30/N30-1),E30/N30-1),IF(E30&gt;0,E30/N30-1,-(E30/N30-1)))))</f>
        <v>0.65995956489523699</v>
      </c>
      <c r="I30" s="48"/>
      <c r="J30" s="45">
        <f>BP!H34</f>
        <v>11552902</v>
      </c>
      <c r="K30" s="46">
        <f>J30/$J$30</f>
        <v>1</v>
      </c>
      <c r="L30" s="47">
        <f>IF(N30=0,IF(J30=0,0,IF(J30&gt;0,1,-1)),IF(J30=0,IF(N30&gt;0,-1,1),IF(J30*N30&lt;0,IF(N30&lt;J30,-(J30/N30-1),J30/N30-1),IF(J30&gt;0,J30/N30-1,-(J30/N30-1)))))</f>
        <v>0.30969721511548287</v>
      </c>
      <c r="M30" s="48"/>
      <c r="N30" s="45">
        <f>BP!I34</f>
        <v>8821048</v>
      </c>
      <c r="O30" s="50">
        <f>N30/$N$30</f>
        <v>1</v>
      </c>
      <c r="P30" s="51">
        <v>1</v>
      </c>
      <c r="Q30" s="52"/>
    </row>
    <row r="31" spans="1:17" ht="3.95" customHeight="1">
      <c r="A31" s="33"/>
      <c r="B31" s="33"/>
      <c r="C31" s="27"/>
      <c r="D31" s="35"/>
      <c r="E31" s="67"/>
      <c r="F31" s="68"/>
      <c r="G31" s="67"/>
      <c r="H31" s="67"/>
      <c r="I31" s="35"/>
      <c r="J31" s="67"/>
      <c r="K31" s="68"/>
      <c r="L31" s="67"/>
      <c r="M31" s="35"/>
      <c r="N31" s="67"/>
      <c r="O31" s="68"/>
      <c r="P31" s="67"/>
    </row>
    <row r="32" spans="1:17" s="61" customFormat="1">
      <c r="A32" s="33"/>
      <c r="B32" s="167" t="s">
        <v>29</v>
      </c>
      <c r="C32" s="168"/>
      <c r="D32" s="169"/>
      <c r="E32" s="23">
        <f>BP!G36</f>
        <v>5633411</v>
      </c>
      <c r="F32" s="59">
        <f t="shared" ref="F32:F37" si="1">E32/$E$30</f>
        <v>0.38472795407750121</v>
      </c>
      <c r="G32" s="60">
        <f t="shared" ref="G32:G37" si="2">IF(J32=0,IF(E32=0,0,IF(E32&gt;0,1,-1)),IF(E32=0,IF(J32&gt;0,-1,1),IF(E32*J32&lt;0,IF(J32&lt;E32,-(E32/J32-1),E32/J32-1),IF(E32&gt;0,E32/J32-1,-(E32/J32-1)))))</f>
        <v>0.18216920301419615</v>
      </c>
      <c r="H32" s="60">
        <f t="shared" ref="H32:H37" si="3">IF(N32=0,IF(E32=0,0,IF(E32&gt;0,1,-1)),IF(E32=0,IF(N32&gt;0,-1,1),IF(E32*N32&lt;0,IF(N32&lt;E32,-(E32/N32-1),E32/N32-1),IF(E32&gt;0,E32/N32-1,-(E32/N32-1)))))</f>
        <v>0.3027170526009082</v>
      </c>
      <c r="I32" s="33"/>
      <c r="J32" s="23">
        <f>BP!H36</f>
        <v>4765317</v>
      </c>
      <c r="K32" s="69">
        <f t="shared" ref="K32:K45" si="4">J32/$J$8</f>
        <v>0.41247792113185067</v>
      </c>
      <c r="L32" s="60">
        <f t="shared" ref="L32:L37" si="5">IF(N32=0,IF(J32=0,0,IF(J32&gt;0,1,-1)),IF(J32=0,IF(N32&gt;0,-1,1),IF(J32*N32&lt;0,IF(N32&lt;J32,-(J32/N32-1),J32/N32-1),IF(J32&gt;0,J32/N32-1,-(J32/N32-1)))))</f>
        <v>0.10197173913797553</v>
      </c>
      <c r="M32" s="33"/>
      <c r="N32" s="23">
        <f>BP!I36</f>
        <v>4324355</v>
      </c>
      <c r="O32" s="59">
        <f t="shared" ref="O32:O37" si="6">N32/$N$30</f>
        <v>0.49023143281841342</v>
      </c>
      <c r="P32" s="60">
        <v>1</v>
      </c>
    </row>
    <row r="33" spans="1:16">
      <c r="A33" s="33"/>
      <c r="B33" s="33"/>
      <c r="C33" s="38"/>
      <c r="D33" s="164" t="s">
        <v>30</v>
      </c>
      <c r="E33" s="21">
        <f>BP!G37</f>
        <v>1404852</v>
      </c>
      <c r="F33" s="63">
        <f t="shared" si="1"/>
        <v>9.5942908433573504E-2</v>
      </c>
      <c r="G33" s="64">
        <f t="shared" si="2"/>
        <v>0.29864252138826108</v>
      </c>
      <c r="H33" s="64">
        <f t="shared" si="3"/>
        <v>0.36948638362916064</v>
      </c>
      <c r="I33" s="65"/>
      <c r="J33" s="21">
        <f>BP!H37</f>
        <v>1081785</v>
      </c>
      <c r="K33" s="70">
        <f t="shared" si="4"/>
        <v>9.3637512029445064E-2</v>
      </c>
      <c r="L33" s="64">
        <f t="shared" si="5"/>
        <v>5.455224287987015E-2</v>
      </c>
      <c r="M33" s="35"/>
      <c r="N33" s="21">
        <f>BP!I37</f>
        <v>1025824</v>
      </c>
      <c r="O33" s="63">
        <f t="shared" si="6"/>
        <v>0.11629275795801133</v>
      </c>
      <c r="P33" s="64">
        <v>1</v>
      </c>
    </row>
    <row r="34" spans="1:16">
      <c r="A34" s="33"/>
      <c r="B34" s="33"/>
      <c r="C34" s="38"/>
      <c r="D34" s="164" t="s">
        <v>31</v>
      </c>
      <c r="E34" s="21">
        <f>BP!G38</f>
        <v>1418471</v>
      </c>
      <c r="F34" s="63">
        <f t="shared" si="1"/>
        <v>9.6873003895555865E-2</v>
      </c>
      <c r="G34" s="64">
        <f t="shared" si="2"/>
        <v>0.58662465408973863</v>
      </c>
      <c r="H34" s="64">
        <f t="shared" si="3"/>
        <v>-3.7672904514919336E-3</v>
      </c>
      <c r="I34" s="65"/>
      <c r="J34" s="21">
        <f>BP!H38</f>
        <v>894018</v>
      </c>
      <c r="K34" s="70">
        <f t="shared" si="4"/>
        <v>7.7384712516387663E-2</v>
      </c>
      <c r="L34" s="64">
        <f t="shared" si="5"/>
        <v>-0.37210561617041304</v>
      </c>
      <c r="M34" s="35"/>
      <c r="N34" s="21">
        <f>BP!I38</f>
        <v>1423835</v>
      </c>
      <c r="O34" s="63">
        <f t="shared" si="6"/>
        <v>0.16141336040796966</v>
      </c>
      <c r="P34" s="64">
        <v>1</v>
      </c>
    </row>
    <row r="35" spans="1:16">
      <c r="A35" s="33"/>
      <c r="B35" s="33"/>
      <c r="C35" s="38"/>
      <c r="D35" s="164" t="s">
        <v>32</v>
      </c>
      <c r="E35" s="21">
        <f>BP!G39</f>
        <v>0</v>
      </c>
      <c r="F35" s="63">
        <f t="shared" si="1"/>
        <v>0</v>
      </c>
      <c r="G35" s="64">
        <f t="shared" si="2"/>
        <v>-1</v>
      </c>
      <c r="H35" s="64">
        <f t="shared" si="3"/>
        <v>-1</v>
      </c>
      <c r="I35" s="65"/>
      <c r="J35" s="21">
        <f>BP!H39</f>
        <v>636723</v>
      </c>
      <c r="K35" s="70">
        <f t="shared" si="4"/>
        <v>5.511368485597818E-2</v>
      </c>
      <c r="L35" s="64">
        <f t="shared" si="5"/>
        <v>0.15764450488713067</v>
      </c>
      <c r="M35" s="35"/>
      <c r="N35" s="21">
        <f>BP!I39</f>
        <v>550016</v>
      </c>
      <c r="O35" s="63">
        <f t="shared" si="6"/>
        <v>6.2352681903556133E-2</v>
      </c>
      <c r="P35" s="64">
        <v>1</v>
      </c>
    </row>
    <row r="36" spans="1:16">
      <c r="A36" s="33"/>
      <c r="B36" s="33"/>
      <c r="C36" s="38"/>
      <c r="D36" s="164" t="s">
        <v>33</v>
      </c>
      <c r="E36" s="21">
        <f>BP!G40</f>
        <v>0</v>
      </c>
      <c r="F36" s="63">
        <f t="shared" si="1"/>
        <v>0</v>
      </c>
      <c r="G36" s="64">
        <f t="shared" si="2"/>
        <v>-1</v>
      </c>
      <c r="H36" s="64">
        <f t="shared" si="3"/>
        <v>-1</v>
      </c>
      <c r="I36" s="65"/>
      <c r="J36" s="21">
        <f>BP!H40</f>
        <v>67635</v>
      </c>
      <c r="K36" s="70">
        <f t="shared" si="4"/>
        <v>5.854373212894907E-3</v>
      </c>
      <c r="L36" s="64">
        <f t="shared" si="5"/>
        <v>0.41546156582885119</v>
      </c>
      <c r="M36" s="35"/>
      <c r="N36" s="21">
        <f>BP!I40</f>
        <v>47783</v>
      </c>
      <c r="O36" s="63">
        <f t="shared" si="6"/>
        <v>5.4169300518487149E-3</v>
      </c>
      <c r="P36" s="64">
        <v>1</v>
      </c>
    </row>
    <row r="37" spans="1:16">
      <c r="A37" s="33"/>
      <c r="B37" s="33"/>
      <c r="C37" s="38"/>
      <c r="D37" s="164" t="s">
        <v>90</v>
      </c>
      <c r="E37" s="21">
        <f>BP!G41</f>
        <v>2810088</v>
      </c>
      <c r="F37" s="63">
        <f t="shared" si="1"/>
        <v>0.19191204174837184</v>
      </c>
      <c r="G37" s="64">
        <f t="shared" si="2"/>
        <v>0.34766319642271371</v>
      </c>
      <c r="H37" s="64">
        <f t="shared" si="3"/>
        <v>1.2007162676394416</v>
      </c>
      <c r="I37" s="65"/>
      <c r="J37" s="21">
        <f>BP!H41</f>
        <v>2085156</v>
      </c>
      <c r="K37" s="70">
        <f t="shared" si="4"/>
        <v>0.18048763851714486</v>
      </c>
      <c r="L37" s="64">
        <f t="shared" si="5"/>
        <v>0.63298684232165936</v>
      </c>
      <c r="M37" s="35"/>
      <c r="N37" s="21">
        <f>BP!I41</f>
        <v>1276897</v>
      </c>
      <c r="O37" s="63">
        <f t="shared" si="6"/>
        <v>0.14475570249702757</v>
      </c>
      <c r="P37" s="64">
        <v>1</v>
      </c>
    </row>
    <row r="38" spans="1:16" ht="3.95" customHeight="1">
      <c r="A38" s="33"/>
      <c r="B38" s="33"/>
      <c r="C38" s="27"/>
      <c r="D38" s="35"/>
      <c r="E38" s="67"/>
      <c r="F38" s="68"/>
      <c r="G38" s="67"/>
      <c r="H38" s="67"/>
      <c r="I38" s="35"/>
      <c r="J38" s="67"/>
      <c r="K38" s="68"/>
      <c r="L38" s="67"/>
      <c r="M38" s="35"/>
      <c r="N38" s="67"/>
      <c r="O38" s="68"/>
      <c r="P38" s="67"/>
    </row>
    <row r="39" spans="1:16" s="61" customFormat="1">
      <c r="A39" s="33"/>
      <c r="B39" s="167" t="s">
        <v>129</v>
      </c>
      <c r="C39" s="168"/>
      <c r="D39" s="169"/>
      <c r="E39" s="23">
        <f>BP!G43</f>
        <v>3507856</v>
      </c>
      <c r="F39" s="59">
        <f>E39/$E$30</f>
        <v>0.23956538269238425</v>
      </c>
      <c r="G39" s="60">
        <f>IF(J39=0,IF(E39=0,0,IF(E39&gt;0,1,-1)),IF(E39=0,IF(J39&gt;0,-1,1),IF(E39*J39&lt;0,IF(J39&lt;E39,-(E39/J39-1),E39/J39-1),IF(E39&gt;0,E39/J39-1,-(E39/J39-1)))))</f>
        <v>0.67314360721293776</v>
      </c>
      <c r="H39" s="60">
        <f>IF(N39=0,IF(E39=0,0,IF(E39&gt;0,1,-1)),IF(E39=0,IF(N39&gt;0,-1,1),IF(E39*N39&lt;0,IF(N39&lt;E39,-(E39/N39-1),E39/N39-1),IF(E39&gt;0,E39/N39-1,-(E39/N39-1)))))</f>
        <v>5.4698984287534973</v>
      </c>
      <c r="I39" s="33"/>
      <c r="J39" s="23">
        <f>BP!H43</f>
        <v>2096566</v>
      </c>
      <c r="K39" s="69">
        <f t="shared" si="4"/>
        <v>0.18147526915748094</v>
      </c>
      <c r="L39" s="60">
        <f>IF(N39=0,IF(J39=0,0,IF(J39&gt;0,1,-1)),IF(J39=0,IF(N39&gt;0,-1,1),IF(J39*N39&lt;0,IF(N39&lt;J39,-(J39/N39-1),J39/N39-1),IF(J39&gt;0,J39/N39-1,-(J39/N39-1)))))</f>
        <v>2.8669116033206623</v>
      </c>
      <c r="M39" s="33"/>
      <c r="N39" s="23">
        <f>BP!I43</f>
        <v>542181</v>
      </c>
      <c r="O39" s="59">
        <f>N39/$N$30</f>
        <v>6.1464465446736033E-2</v>
      </c>
      <c r="P39" s="60">
        <v>1</v>
      </c>
    </row>
    <row r="40" spans="1:16">
      <c r="A40" s="33"/>
      <c r="B40" s="33"/>
      <c r="C40" s="38"/>
      <c r="D40" s="164" t="s">
        <v>34</v>
      </c>
      <c r="E40" s="21">
        <f>BP!G44</f>
        <v>1966508</v>
      </c>
      <c r="F40" s="63">
        <f>E40/$E$30</f>
        <v>0.13430062168676113</v>
      </c>
      <c r="G40" s="64">
        <f>IF(J40=0,IF(E40=0,0,IF(E40&gt;0,1,-1)),IF(E40=0,IF(J40&gt;0,-1,1),IF(E40*J40&lt;0,IF(J40&lt;E40,-(E40/J40-1),E40/J40-1),IF(E40&gt;0,E40/J40-1,-(E40/J40-1)))))</f>
        <v>1.6184809543402161</v>
      </c>
      <c r="H40" s="64">
        <f>IF(N40=0,IF(E40=0,0,IF(E40&gt;0,1,-1)),IF(E40=0,IF(N40&gt;0,-1,1),IF(E40*N40&lt;0,IF(N40&lt;E40,-(E40/N40-1),E40/N40-1),IF(E40&gt;0,E40/N40-1,-(E40/N40-1)))))</f>
        <v>2.6270323010212455</v>
      </c>
      <c r="I40" s="65"/>
      <c r="J40" s="21">
        <f>BP!H44</f>
        <v>751011</v>
      </c>
      <c r="K40" s="70">
        <f t="shared" si="4"/>
        <v>6.5006264226944888E-2</v>
      </c>
      <c r="L40" s="64">
        <f>IF(N40=0,IF(J40=0,0,IF(J40&gt;0,1,-1)),IF(J40=0,IF(N40&gt;0,-1,1),IF(J40*N40&lt;0,IF(N40&lt;J40,-(J40/N40-1),J40/N40-1),IF(J40&gt;0,J40/N40-1,-(J40/N40-1)))))</f>
        <v>0.38516657721314473</v>
      </c>
      <c r="M40" s="35"/>
      <c r="N40" s="21">
        <f>BP!I44</f>
        <v>542181</v>
      </c>
      <c r="O40" s="63">
        <f>N40/$N$30</f>
        <v>6.1464465446736033E-2</v>
      </c>
      <c r="P40" s="64">
        <v>1</v>
      </c>
    </row>
    <row r="41" spans="1:16">
      <c r="A41" s="33"/>
      <c r="B41" s="33"/>
      <c r="C41" s="38"/>
      <c r="D41" s="164" t="s">
        <v>35</v>
      </c>
      <c r="E41" s="21">
        <f>BP!G45</f>
        <v>0</v>
      </c>
      <c r="F41" s="63">
        <f>E41/$E$30</f>
        <v>0</v>
      </c>
      <c r="G41" s="64">
        <f>IF(J41=0,IF(E41=0,0,IF(E41&gt;0,1,-1)),IF(E41=0,IF(J41&gt;0,-1,1),IF(E41*J41&lt;0,IF(J41&lt;E41,-(E41/J41-1),E41/J41-1),IF(E41&gt;0,E41/J41-1,-(E41/J41-1)))))</f>
        <v>0</v>
      </c>
      <c r="H41" s="64">
        <f>IF(N41=0,IF(E41=0,0,IF(E41&gt;0,1,-1)),IF(E41=0,IF(N41&gt;0,-1,1),IF(E41*N41&lt;0,IF(N41&lt;E41,-(E41/N41-1),E41/N41-1),IF(E41&gt;0,E41/N41-1,-(E41/N41-1)))))</f>
        <v>0</v>
      </c>
      <c r="I41" s="65"/>
      <c r="J41" s="21">
        <f>BP!H45</f>
        <v>0</v>
      </c>
      <c r="K41" s="70">
        <f t="shared" si="4"/>
        <v>0</v>
      </c>
      <c r="L41" s="64">
        <f>IF(N41=0,IF(J41=0,0,IF(J41&gt;0,1,-1)),IF(J41=0,IF(N41&gt;0,-1,1),IF(J41*N41&lt;0,IF(N41&lt;J41,-(J41/N41-1),J41/N41-1),IF(J41&gt;0,J41/N41-1,-(J41/N41-1)))))</f>
        <v>0</v>
      </c>
      <c r="M41" s="35"/>
      <c r="N41" s="21">
        <f>BP!I45</f>
        <v>0</v>
      </c>
      <c r="O41" s="63">
        <f>N41/$N$30</f>
        <v>0</v>
      </c>
      <c r="P41" s="64">
        <v>1</v>
      </c>
    </row>
    <row r="42" spans="1:16">
      <c r="A42" s="33"/>
      <c r="B42" s="33"/>
      <c r="C42" s="38"/>
      <c r="D42" s="164" t="s">
        <v>130</v>
      </c>
      <c r="E42" s="21">
        <f>BP!G46</f>
        <v>0</v>
      </c>
      <c r="F42" s="63">
        <f>E42/$E$30</f>
        <v>0</v>
      </c>
      <c r="G42" s="64">
        <f>IF(J42=0,IF(E42=0,0,IF(E42&gt;0,1,-1)),IF(E42=0,IF(J42&gt;0,-1,1),IF(E42*J42&lt;0,IF(J42&lt;E42,-(E42/J42-1),E42/J42-1),IF(E42&gt;0,E42/J42-1,-(E42/J42-1)))))</f>
        <v>0</v>
      </c>
      <c r="H42" s="64">
        <f>IF(N42=0,IF(E42=0,0,IF(E42&gt;0,1,-1)),IF(E42=0,IF(N42&gt;0,-1,1),IF(E42*N42&lt;0,IF(N42&lt;E42,-(E42/N42-1),E42/N42-1),IF(E42&gt;0,E42/N42-1,-(E42/N42-1)))))</f>
        <v>0</v>
      </c>
      <c r="I42" s="65"/>
      <c r="J42" s="21">
        <f>BP!H46</f>
        <v>0</v>
      </c>
      <c r="K42" s="70">
        <f>J42/$J$8</f>
        <v>0</v>
      </c>
      <c r="L42" s="64">
        <f>IF(N42=0,IF(J42=0,0,IF(J42&gt;0,1,-1)),IF(J42=0,IF(N42&gt;0,-1,1),IF(J42*N42&lt;0,IF(N42&lt;J42,-(J42/N42-1),J42/N42-1),IF(J42&gt;0,J42/N42-1,-(J42/N42-1)))))</f>
        <v>0</v>
      </c>
      <c r="M42" s="35"/>
      <c r="N42" s="21">
        <f>BP!I46</f>
        <v>0</v>
      </c>
      <c r="O42" s="63">
        <f>N42/$N$30</f>
        <v>0</v>
      </c>
      <c r="P42" s="64">
        <v>1</v>
      </c>
    </row>
    <row r="43" spans="1:16">
      <c r="A43" s="33"/>
      <c r="B43" s="33"/>
      <c r="C43" s="38"/>
      <c r="D43" s="164" t="s">
        <v>26</v>
      </c>
      <c r="E43" s="21">
        <f>BP!G47</f>
        <v>1541348</v>
      </c>
      <c r="F43" s="63">
        <f>E43/$E$30</f>
        <v>0.10526476100562313</v>
      </c>
      <c r="G43" s="64">
        <f>IF(J43=0,IF(E43=0,0,IF(E43&gt;0,1,-1)),IF(E43=0,IF(J43&gt;0,-1,1),IF(E43*J43&lt;0,IF(J43&lt;E43,-(E43/J43-1),E43/J43-1),IF(E43&gt;0,E43/J43-1,-(E43/J43-1)))))</f>
        <v>0.1455109601614204</v>
      </c>
      <c r="H43" s="64">
        <f>IF(N43=0,IF(E43=0,0,IF(E43&gt;0,1,-1)),IF(E43=0,IF(N43&gt;0,-1,1),IF(E43*N43&lt;0,IF(N43&lt;E43,-(E43/N43-1),E43/N43-1),IF(E43&gt;0,E43/N43-1,-(E43/N43-1)))))</f>
        <v>1</v>
      </c>
      <c r="I43" s="65"/>
      <c r="J43" s="21">
        <f>BP!H47</f>
        <v>1345555</v>
      </c>
      <c r="K43" s="70">
        <f t="shared" si="4"/>
        <v>0.11646900493053607</v>
      </c>
      <c r="L43" s="64">
        <f>IF(N43=0,IF(J43=0,0,IF(J43&gt;0,1,-1)),IF(J43=0,IF(N43&gt;0,-1,1),IF(J43*N43&lt;0,IF(N43&lt;J43,-(J43/N43-1),J43/N43-1),IF(J43&gt;0,J43/N43-1,-(J43/N43-1)))))</f>
        <v>1</v>
      </c>
      <c r="M43" s="35"/>
      <c r="N43" s="21">
        <f>BP!I47</f>
        <v>0</v>
      </c>
      <c r="O43" s="63">
        <f>N43/$N$30</f>
        <v>0</v>
      </c>
      <c r="P43" s="64">
        <v>1</v>
      </c>
    </row>
    <row r="44" spans="1:16" ht="3.95" customHeight="1">
      <c r="A44" s="33"/>
      <c r="B44" s="33"/>
      <c r="C44" s="27"/>
      <c r="D44" s="35"/>
      <c r="E44" s="67"/>
      <c r="F44" s="68"/>
      <c r="G44" s="67"/>
      <c r="H44" s="67"/>
      <c r="I44" s="35"/>
      <c r="J44" s="67"/>
      <c r="K44" s="68"/>
      <c r="L44" s="67"/>
      <c r="M44" s="35"/>
      <c r="N44" s="67"/>
      <c r="O44" s="68"/>
      <c r="P44" s="67"/>
    </row>
    <row r="45" spans="1:16" s="61" customFormat="1">
      <c r="A45" s="33" t="s">
        <v>42</v>
      </c>
      <c r="B45" s="167" t="s">
        <v>36</v>
      </c>
      <c r="C45" s="168"/>
      <c r="D45" s="169"/>
      <c r="E45" s="23">
        <f>BP!G49</f>
        <v>5501316</v>
      </c>
      <c r="F45" s="59">
        <f>E45/$E$30</f>
        <v>0.37570666323011453</v>
      </c>
      <c r="G45" s="60">
        <f>IF(J45=0,IF(E45=0,0,IF(E45&gt;0,1,-1)),IF(E45=0,IF(J45&gt;0,-1,1),IF(E45*J45&lt;0,IF(J45&lt;E45,-(E45/J45-1),E45/J45-1),IF(E45&gt;0,E45/J45-1,-(E45/J45-1)))))</f>
        <v>0.17273368536772082</v>
      </c>
      <c r="H45" s="60">
        <f>IF(N45=0,IF(E45=0,0,IF(E45&gt;0,1,-1)),IF(E45=0,IF(N45&gt;0,-1,1),IF(E45*N45&lt;0,IF(N45&lt;E45,-(E45/N45-1),E45/N45-1),IF(E45&gt;0,E45/N45-1,-(E45/N45-1)))))</f>
        <v>0.39114914811233348</v>
      </c>
      <c r="I45" s="33"/>
      <c r="J45" s="23">
        <f>BP!H49</f>
        <v>4691019</v>
      </c>
      <c r="K45" s="69">
        <f t="shared" si="4"/>
        <v>0.40604680971066837</v>
      </c>
      <c r="L45" s="60">
        <f>IF(N45=0,IF(J45=0,0,IF(J45&gt;0,1,-1)),IF(J45=0,IF(N45&gt;0,-1,1),IF(J45*N45&lt;0,IF(N45&lt;J45,-(J45/N45-1),J45/N45-1),IF(J45&gt;0,J45/N45-1,-(J45/N45-1)))))</f>
        <v>0.18624472501284606</v>
      </c>
      <c r="M45" s="33"/>
      <c r="N45" s="23">
        <f>BP!I49</f>
        <v>3954512</v>
      </c>
      <c r="O45" s="69">
        <f>N45/$N$30</f>
        <v>0.44830410173485058</v>
      </c>
      <c r="P45" s="60">
        <v>1</v>
      </c>
    </row>
    <row r="46" spans="1:16" s="61" customFormat="1" ht="6.75" customHeight="1">
      <c r="A46" s="33"/>
      <c r="B46" s="33"/>
      <c r="C46" s="33"/>
      <c r="E46" s="55"/>
      <c r="F46" s="72"/>
      <c r="G46" s="73"/>
      <c r="H46" s="73"/>
      <c r="I46" s="33"/>
      <c r="J46" s="55"/>
      <c r="K46" s="72"/>
      <c r="L46" s="73"/>
      <c r="M46" s="33"/>
      <c r="N46" s="55"/>
      <c r="O46" s="72"/>
      <c r="P46" s="73"/>
    </row>
    <row r="47" spans="1:16" ht="13.5" customHeight="1">
      <c r="A47" s="25"/>
      <c r="B47" s="656" t="s">
        <v>43</v>
      </c>
      <c r="C47" s="657"/>
      <c r="D47" s="657"/>
      <c r="E47" s="533"/>
      <c r="F47" s="72"/>
      <c r="G47" s="74"/>
      <c r="H47" s="74"/>
      <c r="J47" s="67"/>
      <c r="K47" s="75"/>
      <c r="L47" s="41"/>
      <c r="N47" s="76"/>
      <c r="O47" s="76"/>
      <c r="P47" s="76"/>
    </row>
    <row r="48" spans="1:16" s="77" customFormat="1" ht="14.25" customHeight="1">
      <c r="B48" s="530" t="s">
        <v>44</v>
      </c>
      <c r="C48" s="509"/>
      <c r="D48" s="661" t="s">
        <v>118</v>
      </c>
      <c r="E48" s="662"/>
      <c r="F48" s="662"/>
      <c r="G48" s="662"/>
      <c r="H48" s="662"/>
      <c r="I48" s="662"/>
      <c r="J48" s="662"/>
      <c r="K48" s="662"/>
      <c r="L48" s="662"/>
      <c r="M48" s="662"/>
      <c r="N48" s="662"/>
      <c r="O48" s="662"/>
      <c r="P48" s="663"/>
    </row>
    <row r="49" spans="1:252" ht="12.75" customHeight="1">
      <c r="A49" s="25"/>
      <c r="B49" s="531" t="s">
        <v>45</v>
      </c>
      <c r="C49" s="532"/>
      <c r="D49" s="664" t="s">
        <v>103</v>
      </c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6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</row>
    <row r="50" spans="1:252" s="321" customFormat="1" ht="6.75" customHeight="1">
      <c r="A50" s="317"/>
      <c r="B50" s="317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320"/>
      <c r="BB50" s="320"/>
      <c r="BC50" s="320"/>
      <c r="BD50" s="320"/>
      <c r="BE50" s="320"/>
      <c r="BF50" s="320"/>
      <c r="BG50" s="320"/>
      <c r="BH50" s="320"/>
      <c r="BI50" s="320"/>
      <c r="BJ50" s="320"/>
      <c r="BK50" s="320"/>
      <c r="BL50" s="320"/>
      <c r="BM50" s="320"/>
      <c r="BN50" s="320"/>
      <c r="BO50" s="320"/>
      <c r="BP50" s="320"/>
      <c r="BQ50" s="320"/>
      <c r="BR50" s="320"/>
      <c r="BS50" s="320"/>
      <c r="BT50" s="320"/>
      <c r="BU50" s="320"/>
      <c r="BV50" s="320"/>
      <c r="BW50" s="320"/>
      <c r="BX50" s="320"/>
      <c r="BY50" s="320"/>
      <c r="BZ50" s="320"/>
      <c r="CA50" s="320"/>
      <c r="CB50" s="320"/>
      <c r="CC50" s="320"/>
      <c r="CD50" s="320"/>
      <c r="CE50" s="320"/>
      <c r="CF50" s="320"/>
      <c r="CG50" s="320"/>
      <c r="CH50" s="320"/>
      <c r="CI50" s="320"/>
      <c r="CJ50" s="320"/>
      <c r="CK50" s="320"/>
      <c r="CL50" s="320"/>
      <c r="CM50" s="320"/>
      <c r="CN50" s="320"/>
      <c r="CO50" s="320"/>
      <c r="CP50" s="320"/>
      <c r="CQ50" s="320"/>
      <c r="CR50" s="320"/>
      <c r="CS50" s="320"/>
      <c r="CT50" s="320"/>
      <c r="CU50" s="320"/>
      <c r="CV50" s="320"/>
      <c r="CW50" s="320"/>
      <c r="CX50" s="320"/>
      <c r="CY50" s="320"/>
      <c r="CZ50" s="320"/>
      <c r="DA50" s="320"/>
      <c r="DB50" s="320"/>
      <c r="DC50" s="320"/>
      <c r="DD50" s="320"/>
      <c r="DE50" s="320"/>
      <c r="DF50" s="320"/>
      <c r="DG50" s="320"/>
      <c r="DH50" s="320"/>
      <c r="DI50" s="320"/>
      <c r="DJ50" s="320"/>
      <c r="DK50" s="320"/>
      <c r="DL50" s="320"/>
      <c r="DM50" s="320"/>
      <c r="DN50" s="320"/>
      <c r="DO50" s="320"/>
      <c r="DP50" s="320"/>
      <c r="DQ50" s="320"/>
      <c r="DR50" s="320"/>
      <c r="DS50" s="320"/>
      <c r="DT50" s="320"/>
      <c r="DU50" s="320"/>
      <c r="DV50" s="320"/>
      <c r="DW50" s="320"/>
      <c r="DX50" s="320"/>
      <c r="DY50" s="320"/>
      <c r="DZ50" s="320"/>
      <c r="EA50" s="320"/>
      <c r="EB50" s="320"/>
      <c r="EC50" s="320"/>
      <c r="ED50" s="320"/>
      <c r="EE50" s="320"/>
      <c r="EF50" s="320"/>
      <c r="EG50" s="320"/>
      <c r="EH50" s="320"/>
      <c r="EI50" s="320"/>
      <c r="EJ50" s="320"/>
      <c r="EK50" s="320"/>
      <c r="EL50" s="320"/>
      <c r="EM50" s="320"/>
      <c r="EN50" s="320"/>
      <c r="EO50" s="320"/>
      <c r="EP50" s="320"/>
      <c r="EQ50" s="320"/>
      <c r="ER50" s="320"/>
      <c r="ES50" s="320"/>
      <c r="ET50" s="320"/>
      <c r="EU50" s="320"/>
      <c r="EV50" s="320"/>
      <c r="EW50" s="320"/>
      <c r="EX50" s="320"/>
      <c r="EY50" s="320"/>
      <c r="EZ50" s="320"/>
      <c r="FA50" s="320"/>
      <c r="FB50" s="320"/>
      <c r="FC50" s="320"/>
      <c r="FD50" s="320"/>
      <c r="FE50" s="320"/>
      <c r="FF50" s="320"/>
      <c r="FG50" s="320"/>
      <c r="FH50" s="320"/>
      <c r="FI50" s="320"/>
      <c r="FJ50" s="320"/>
      <c r="FK50" s="320"/>
      <c r="FL50" s="320"/>
      <c r="FM50" s="320"/>
      <c r="FN50" s="320"/>
      <c r="FO50" s="320"/>
      <c r="FP50" s="320"/>
      <c r="FQ50" s="320"/>
      <c r="FR50" s="320"/>
      <c r="FS50" s="320"/>
      <c r="FT50" s="320"/>
      <c r="FU50" s="320"/>
      <c r="FV50" s="320"/>
      <c r="FW50" s="320"/>
      <c r="FX50" s="320"/>
      <c r="FY50" s="320"/>
      <c r="FZ50" s="320"/>
      <c r="GA50" s="320"/>
      <c r="GB50" s="320"/>
      <c r="GC50" s="320"/>
      <c r="GD50" s="320"/>
      <c r="GE50" s="320"/>
      <c r="GF50" s="320"/>
      <c r="GG50" s="320"/>
      <c r="GH50" s="320"/>
      <c r="GI50" s="320"/>
      <c r="GJ50" s="320"/>
      <c r="GK50" s="320"/>
      <c r="GL50" s="320"/>
      <c r="GM50" s="320"/>
      <c r="GN50" s="320"/>
      <c r="GO50" s="320"/>
      <c r="GP50" s="320"/>
      <c r="GQ50" s="320"/>
      <c r="GR50" s="320"/>
      <c r="GS50" s="320"/>
      <c r="GT50" s="320"/>
      <c r="GU50" s="320"/>
      <c r="GV50" s="320"/>
      <c r="GW50" s="320"/>
      <c r="GX50" s="320"/>
      <c r="GY50" s="320"/>
      <c r="GZ50" s="320"/>
      <c r="HA50" s="320"/>
      <c r="HB50" s="320"/>
      <c r="HC50" s="320"/>
      <c r="HD50" s="320"/>
      <c r="HE50" s="320"/>
      <c r="HF50" s="320"/>
      <c r="HG50" s="320"/>
      <c r="HH50" s="320"/>
      <c r="HI50" s="320"/>
      <c r="HJ50" s="320"/>
      <c r="HK50" s="320"/>
      <c r="HL50" s="320"/>
      <c r="HM50" s="320"/>
      <c r="HN50" s="320"/>
      <c r="HO50" s="320"/>
      <c r="HP50" s="320"/>
      <c r="HQ50" s="320"/>
      <c r="HR50" s="320"/>
      <c r="HS50" s="320"/>
      <c r="HT50" s="320"/>
      <c r="HU50" s="320"/>
      <c r="HV50" s="320"/>
      <c r="HW50" s="320"/>
      <c r="HX50" s="320"/>
      <c r="HY50" s="320"/>
      <c r="HZ50" s="320"/>
      <c r="IA50" s="320"/>
      <c r="IB50" s="320"/>
      <c r="IC50" s="320"/>
      <c r="ID50" s="320"/>
      <c r="IE50" s="320"/>
      <c r="IF50" s="320"/>
      <c r="IG50" s="320"/>
      <c r="IH50" s="320"/>
      <c r="II50" s="320"/>
      <c r="IJ50" s="320"/>
      <c r="IK50" s="320"/>
      <c r="IL50" s="320"/>
      <c r="IM50" s="320"/>
      <c r="IN50" s="320"/>
      <c r="IO50" s="320"/>
      <c r="IP50" s="320"/>
      <c r="IQ50" s="320"/>
      <c r="IR50" s="320"/>
    </row>
    <row r="51" spans="1:252" s="321" customFormat="1" ht="12.75" customHeight="1">
      <c r="A51" s="317"/>
      <c r="B51" s="650" t="s">
        <v>179</v>
      </c>
      <c r="C51" s="651"/>
      <c r="D51" s="651"/>
      <c r="E51" s="652"/>
      <c r="F51" s="28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0"/>
      <c r="BR51" s="320"/>
      <c r="BS51" s="320"/>
      <c r="BT51" s="320"/>
      <c r="BU51" s="320"/>
      <c r="BV51" s="320"/>
      <c r="BW51" s="320"/>
      <c r="BX51" s="320"/>
      <c r="BY51" s="320"/>
      <c r="BZ51" s="320"/>
      <c r="CA51" s="320"/>
      <c r="CB51" s="320"/>
      <c r="CC51" s="320"/>
      <c r="CD51" s="320"/>
      <c r="CE51" s="320"/>
      <c r="CF51" s="320"/>
      <c r="CG51" s="320"/>
      <c r="CH51" s="320"/>
      <c r="CI51" s="320"/>
      <c r="CJ51" s="320"/>
      <c r="CK51" s="320"/>
      <c r="CL51" s="320"/>
      <c r="CM51" s="320"/>
      <c r="CN51" s="320"/>
      <c r="CO51" s="320"/>
      <c r="CP51" s="320"/>
      <c r="CQ51" s="320"/>
      <c r="CR51" s="320"/>
      <c r="CS51" s="320"/>
      <c r="CT51" s="320"/>
      <c r="CU51" s="320"/>
      <c r="CV51" s="320"/>
      <c r="CW51" s="320"/>
      <c r="CX51" s="320"/>
      <c r="CY51" s="320"/>
      <c r="CZ51" s="320"/>
      <c r="DA51" s="320"/>
      <c r="DB51" s="320"/>
      <c r="DC51" s="320"/>
      <c r="DD51" s="320"/>
      <c r="DE51" s="320"/>
      <c r="DF51" s="320"/>
      <c r="DG51" s="320"/>
      <c r="DH51" s="320"/>
      <c r="DI51" s="320"/>
      <c r="DJ51" s="320"/>
      <c r="DK51" s="320"/>
      <c r="DL51" s="320"/>
      <c r="DM51" s="320"/>
      <c r="DN51" s="320"/>
      <c r="DO51" s="320"/>
      <c r="DP51" s="320"/>
      <c r="DQ51" s="320"/>
      <c r="DR51" s="320"/>
      <c r="DS51" s="320"/>
      <c r="DT51" s="320"/>
      <c r="DU51" s="320"/>
      <c r="DV51" s="320"/>
      <c r="DW51" s="320"/>
      <c r="DX51" s="320"/>
      <c r="DY51" s="320"/>
      <c r="DZ51" s="320"/>
      <c r="EA51" s="320"/>
      <c r="EB51" s="320"/>
      <c r="EC51" s="320"/>
      <c r="ED51" s="320"/>
      <c r="EE51" s="320"/>
      <c r="EF51" s="320"/>
      <c r="EG51" s="320"/>
      <c r="EH51" s="320"/>
      <c r="EI51" s="320"/>
      <c r="EJ51" s="320"/>
      <c r="EK51" s="320"/>
      <c r="EL51" s="320"/>
      <c r="EM51" s="320"/>
      <c r="EN51" s="320"/>
      <c r="EO51" s="320"/>
      <c r="EP51" s="320"/>
      <c r="EQ51" s="320"/>
      <c r="ER51" s="320"/>
      <c r="ES51" s="320"/>
      <c r="ET51" s="320"/>
      <c r="EU51" s="320"/>
      <c r="EV51" s="320"/>
      <c r="EW51" s="320"/>
      <c r="EX51" s="320"/>
      <c r="EY51" s="320"/>
      <c r="EZ51" s="320"/>
      <c r="FA51" s="320"/>
      <c r="FB51" s="320"/>
      <c r="FC51" s="320"/>
      <c r="FD51" s="320"/>
      <c r="FE51" s="320"/>
      <c r="FF51" s="320"/>
      <c r="FG51" s="320"/>
      <c r="FH51" s="320"/>
      <c r="FI51" s="320"/>
      <c r="FJ51" s="320"/>
      <c r="FK51" s="320"/>
      <c r="FL51" s="320"/>
      <c r="FM51" s="320"/>
      <c r="FN51" s="320"/>
      <c r="FO51" s="320"/>
      <c r="FP51" s="320"/>
      <c r="FQ51" s="320"/>
      <c r="FR51" s="320"/>
      <c r="FS51" s="320"/>
      <c r="FT51" s="320"/>
      <c r="FU51" s="320"/>
      <c r="FV51" s="320"/>
      <c r="FW51" s="320"/>
      <c r="FX51" s="320"/>
      <c r="FY51" s="320"/>
      <c r="FZ51" s="320"/>
      <c r="GA51" s="320"/>
      <c r="GB51" s="320"/>
      <c r="GC51" s="320"/>
      <c r="GD51" s="320"/>
      <c r="GE51" s="320"/>
      <c r="GF51" s="320"/>
      <c r="GG51" s="320"/>
      <c r="GH51" s="320"/>
      <c r="GI51" s="320"/>
      <c r="GJ51" s="320"/>
      <c r="GK51" s="320"/>
      <c r="GL51" s="320"/>
      <c r="GM51" s="320"/>
      <c r="GN51" s="320"/>
      <c r="GO51" s="320"/>
      <c r="GP51" s="320"/>
      <c r="GQ51" s="320"/>
      <c r="GR51" s="320"/>
      <c r="GS51" s="320"/>
      <c r="GT51" s="320"/>
      <c r="GU51" s="320"/>
      <c r="GV51" s="320"/>
      <c r="GW51" s="320"/>
      <c r="GX51" s="320"/>
      <c r="GY51" s="320"/>
      <c r="GZ51" s="320"/>
      <c r="HA51" s="320"/>
      <c r="HB51" s="320"/>
      <c r="HC51" s="320"/>
      <c r="HD51" s="320"/>
      <c r="HE51" s="320"/>
      <c r="HF51" s="320"/>
      <c r="HG51" s="320"/>
      <c r="HH51" s="320"/>
      <c r="HI51" s="320"/>
      <c r="HJ51" s="320"/>
      <c r="HK51" s="320"/>
      <c r="HL51" s="320"/>
      <c r="HM51" s="320"/>
      <c r="HN51" s="320"/>
      <c r="HO51" s="320"/>
      <c r="HP51" s="320"/>
      <c r="HQ51" s="320"/>
      <c r="HR51" s="320"/>
      <c r="HS51" s="320"/>
      <c r="HT51" s="320"/>
      <c r="HU51" s="320"/>
      <c r="HV51" s="320"/>
      <c r="HW51" s="320"/>
      <c r="HX51" s="320"/>
      <c r="HY51" s="320"/>
      <c r="HZ51" s="320"/>
      <c r="IA51" s="320"/>
      <c r="IB51" s="320"/>
      <c r="IC51" s="320"/>
      <c r="ID51" s="320"/>
      <c r="IE51" s="320"/>
      <c r="IF51" s="320"/>
      <c r="IG51" s="320"/>
      <c r="IH51" s="320"/>
      <c r="II51" s="320"/>
      <c r="IJ51" s="320"/>
      <c r="IK51" s="320"/>
      <c r="IL51" s="320"/>
      <c r="IM51" s="320"/>
      <c r="IN51" s="320"/>
      <c r="IO51" s="320"/>
      <c r="IP51" s="320"/>
      <c r="IQ51" s="320"/>
      <c r="IR51" s="320"/>
    </row>
    <row r="52" spans="1:252" s="321" customFormat="1" ht="12.75" customHeight="1">
      <c r="A52" s="317"/>
      <c r="B52" s="653" t="s">
        <v>180</v>
      </c>
      <c r="C52" s="654"/>
      <c r="D52" s="654"/>
      <c r="E52" s="654"/>
      <c r="F52" s="654"/>
      <c r="G52" s="654"/>
      <c r="H52" s="654"/>
      <c r="I52" s="654"/>
      <c r="J52" s="654"/>
      <c r="K52" s="654"/>
      <c r="L52" s="654"/>
      <c r="M52" s="654"/>
      <c r="N52" s="654"/>
      <c r="O52" s="654"/>
      <c r="P52" s="655"/>
      <c r="Q52" s="326"/>
      <c r="R52" s="326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0"/>
      <c r="BR52" s="320"/>
      <c r="BS52" s="320"/>
      <c r="BT52" s="320"/>
      <c r="BU52" s="320"/>
      <c r="BV52" s="320"/>
      <c r="BW52" s="320"/>
      <c r="BX52" s="320"/>
      <c r="BY52" s="320"/>
      <c r="BZ52" s="320"/>
      <c r="CA52" s="320"/>
      <c r="CB52" s="320"/>
      <c r="CC52" s="320"/>
      <c r="CD52" s="320"/>
      <c r="CE52" s="320"/>
      <c r="CF52" s="320"/>
      <c r="CG52" s="320"/>
      <c r="CH52" s="320"/>
      <c r="CI52" s="320"/>
      <c r="CJ52" s="320"/>
      <c r="CK52" s="320"/>
      <c r="CL52" s="320"/>
      <c r="CM52" s="320"/>
      <c r="CN52" s="320"/>
      <c r="CO52" s="320"/>
      <c r="CP52" s="320"/>
      <c r="CQ52" s="320"/>
      <c r="CR52" s="320"/>
      <c r="CS52" s="320"/>
      <c r="CT52" s="320"/>
      <c r="CU52" s="320"/>
      <c r="CV52" s="320"/>
      <c r="CW52" s="320"/>
      <c r="CX52" s="320"/>
      <c r="CY52" s="320"/>
      <c r="CZ52" s="320"/>
      <c r="DA52" s="320"/>
      <c r="DB52" s="320"/>
      <c r="DC52" s="320"/>
      <c r="DD52" s="320"/>
      <c r="DE52" s="320"/>
      <c r="DF52" s="320"/>
      <c r="DG52" s="320"/>
      <c r="DH52" s="320"/>
      <c r="DI52" s="320"/>
      <c r="DJ52" s="320"/>
      <c r="DK52" s="320"/>
      <c r="DL52" s="320"/>
      <c r="DM52" s="320"/>
      <c r="DN52" s="320"/>
      <c r="DO52" s="320"/>
      <c r="DP52" s="320"/>
      <c r="DQ52" s="320"/>
      <c r="DR52" s="320"/>
      <c r="DS52" s="320"/>
      <c r="DT52" s="320"/>
      <c r="DU52" s="320"/>
      <c r="DV52" s="320"/>
      <c r="DW52" s="320"/>
      <c r="DX52" s="320"/>
      <c r="DY52" s="320"/>
      <c r="DZ52" s="320"/>
      <c r="EA52" s="320"/>
      <c r="EB52" s="320"/>
      <c r="EC52" s="320"/>
      <c r="ED52" s="320"/>
      <c r="EE52" s="320"/>
      <c r="EF52" s="320"/>
      <c r="EG52" s="320"/>
      <c r="EH52" s="320"/>
      <c r="EI52" s="320"/>
      <c r="EJ52" s="320"/>
      <c r="EK52" s="320"/>
      <c r="EL52" s="320"/>
      <c r="EM52" s="320"/>
      <c r="EN52" s="320"/>
      <c r="EO52" s="320"/>
      <c r="EP52" s="320"/>
      <c r="EQ52" s="320"/>
      <c r="ER52" s="320"/>
      <c r="ES52" s="320"/>
      <c r="ET52" s="320"/>
      <c r="EU52" s="320"/>
      <c r="EV52" s="320"/>
      <c r="EW52" s="320"/>
      <c r="EX52" s="320"/>
      <c r="EY52" s="320"/>
      <c r="EZ52" s="320"/>
      <c r="FA52" s="320"/>
      <c r="FB52" s="320"/>
      <c r="FC52" s="320"/>
      <c r="FD52" s="320"/>
      <c r="FE52" s="320"/>
      <c r="FF52" s="320"/>
      <c r="FG52" s="320"/>
      <c r="FH52" s="320"/>
      <c r="FI52" s="320"/>
      <c r="FJ52" s="320"/>
      <c r="FK52" s="320"/>
      <c r="FL52" s="320"/>
      <c r="FM52" s="320"/>
      <c r="FN52" s="320"/>
      <c r="FO52" s="320"/>
      <c r="FP52" s="320"/>
      <c r="FQ52" s="320"/>
      <c r="FR52" s="320"/>
      <c r="FS52" s="320"/>
      <c r="FT52" s="320"/>
      <c r="FU52" s="320"/>
      <c r="FV52" s="320"/>
      <c r="FW52" s="320"/>
      <c r="FX52" s="320"/>
      <c r="FY52" s="320"/>
      <c r="FZ52" s="320"/>
      <c r="GA52" s="320"/>
      <c r="GB52" s="320"/>
      <c r="GC52" s="320"/>
      <c r="GD52" s="320"/>
      <c r="GE52" s="320"/>
      <c r="GF52" s="320"/>
      <c r="GG52" s="320"/>
      <c r="GH52" s="320"/>
      <c r="GI52" s="320"/>
      <c r="GJ52" s="320"/>
      <c r="GK52" s="320"/>
      <c r="GL52" s="320"/>
      <c r="GM52" s="320"/>
      <c r="GN52" s="320"/>
      <c r="GO52" s="320"/>
      <c r="GP52" s="320"/>
      <c r="GQ52" s="320"/>
      <c r="GR52" s="320"/>
      <c r="GS52" s="320"/>
      <c r="GT52" s="320"/>
      <c r="GU52" s="320"/>
      <c r="GV52" s="320"/>
      <c r="GW52" s="320"/>
      <c r="GX52" s="320"/>
      <c r="GY52" s="320"/>
      <c r="GZ52" s="320"/>
      <c r="HA52" s="320"/>
      <c r="HB52" s="320"/>
      <c r="HC52" s="320"/>
      <c r="HD52" s="320"/>
      <c r="HE52" s="320"/>
      <c r="HF52" s="320"/>
      <c r="HG52" s="320"/>
      <c r="HH52" s="320"/>
      <c r="HI52" s="320"/>
      <c r="HJ52" s="320"/>
      <c r="HK52" s="320"/>
      <c r="HL52" s="320"/>
      <c r="HM52" s="320"/>
      <c r="HN52" s="320"/>
      <c r="HO52" s="320"/>
      <c r="HP52" s="320"/>
      <c r="HQ52" s="320"/>
      <c r="HR52" s="320"/>
      <c r="HS52" s="320"/>
      <c r="HT52" s="320"/>
      <c r="HU52" s="320"/>
      <c r="HV52" s="320"/>
      <c r="HW52" s="320"/>
      <c r="HX52" s="320"/>
      <c r="HY52" s="320"/>
      <c r="HZ52" s="320"/>
      <c r="IA52" s="320"/>
      <c r="IB52" s="320"/>
      <c r="IC52" s="320"/>
      <c r="ID52" s="320"/>
      <c r="IE52" s="320"/>
      <c r="IF52" s="320"/>
      <c r="IG52" s="320"/>
      <c r="IH52" s="320"/>
      <c r="II52" s="320"/>
      <c r="IJ52" s="320"/>
      <c r="IK52" s="320"/>
      <c r="IL52" s="320"/>
      <c r="IM52" s="320"/>
      <c r="IN52" s="320"/>
      <c r="IO52" s="320"/>
      <c r="IP52" s="320"/>
      <c r="IQ52" s="320"/>
      <c r="IR52" s="320"/>
    </row>
    <row r="53" spans="1:252" s="321" customFormat="1" ht="12.75" customHeight="1">
      <c r="A53" s="317"/>
      <c r="B53" s="327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6"/>
      <c r="R53" s="326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/>
      <c r="BN53" s="320"/>
      <c r="BO53" s="320"/>
      <c r="BP53" s="320"/>
      <c r="BQ53" s="320"/>
      <c r="BR53" s="320"/>
      <c r="BS53" s="320"/>
      <c r="BT53" s="320"/>
      <c r="BU53" s="320"/>
      <c r="BV53" s="320"/>
      <c r="BW53" s="320"/>
      <c r="BX53" s="320"/>
      <c r="BY53" s="320"/>
      <c r="BZ53" s="320"/>
      <c r="CA53" s="320"/>
      <c r="CB53" s="320"/>
      <c r="CC53" s="320"/>
      <c r="CD53" s="320"/>
      <c r="CE53" s="320"/>
      <c r="CF53" s="320"/>
      <c r="CG53" s="320"/>
      <c r="CH53" s="320"/>
      <c r="CI53" s="320"/>
      <c r="CJ53" s="320"/>
      <c r="CK53" s="320"/>
      <c r="CL53" s="320"/>
      <c r="CM53" s="320"/>
      <c r="CN53" s="320"/>
      <c r="CO53" s="320"/>
      <c r="CP53" s="320"/>
      <c r="CQ53" s="320"/>
      <c r="CR53" s="320"/>
      <c r="CS53" s="320"/>
      <c r="CT53" s="320"/>
      <c r="CU53" s="320"/>
      <c r="CV53" s="320"/>
      <c r="CW53" s="320"/>
      <c r="CX53" s="320"/>
      <c r="CY53" s="320"/>
      <c r="CZ53" s="320"/>
      <c r="DA53" s="320"/>
      <c r="DB53" s="320"/>
      <c r="DC53" s="320"/>
      <c r="DD53" s="320"/>
      <c r="DE53" s="320"/>
      <c r="DF53" s="320"/>
      <c r="DG53" s="320"/>
      <c r="DH53" s="320"/>
      <c r="DI53" s="320"/>
      <c r="DJ53" s="320"/>
      <c r="DK53" s="320"/>
      <c r="DL53" s="320"/>
      <c r="DM53" s="320"/>
      <c r="DN53" s="320"/>
      <c r="DO53" s="320"/>
      <c r="DP53" s="320"/>
      <c r="DQ53" s="320"/>
      <c r="DR53" s="320"/>
      <c r="DS53" s="320"/>
      <c r="DT53" s="320"/>
      <c r="DU53" s="320"/>
      <c r="DV53" s="320"/>
      <c r="DW53" s="320"/>
      <c r="DX53" s="320"/>
      <c r="DY53" s="320"/>
      <c r="DZ53" s="320"/>
      <c r="EA53" s="320"/>
      <c r="EB53" s="320"/>
      <c r="EC53" s="320"/>
      <c r="ED53" s="320"/>
      <c r="EE53" s="320"/>
      <c r="EF53" s="320"/>
      <c r="EG53" s="320"/>
      <c r="EH53" s="320"/>
      <c r="EI53" s="320"/>
      <c r="EJ53" s="320"/>
      <c r="EK53" s="320"/>
      <c r="EL53" s="320"/>
      <c r="EM53" s="320"/>
      <c r="EN53" s="320"/>
      <c r="EO53" s="320"/>
      <c r="EP53" s="320"/>
      <c r="EQ53" s="320"/>
      <c r="ER53" s="320"/>
      <c r="ES53" s="320"/>
      <c r="ET53" s="320"/>
      <c r="EU53" s="320"/>
      <c r="EV53" s="320"/>
      <c r="EW53" s="320"/>
      <c r="EX53" s="320"/>
      <c r="EY53" s="320"/>
      <c r="EZ53" s="320"/>
      <c r="FA53" s="320"/>
      <c r="FB53" s="320"/>
      <c r="FC53" s="320"/>
      <c r="FD53" s="320"/>
      <c r="FE53" s="320"/>
      <c r="FF53" s="320"/>
      <c r="FG53" s="320"/>
      <c r="FH53" s="320"/>
      <c r="FI53" s="320"/>
      <c r="FJ53" s="320"/>
      <c r="FK53" s="320"/>
      <c r="FL53" s="320"/>
      <c r="FM53" s="320"/>
      <c r="FN53" s="320"/>
      <c r="FO53" s="320"/>
      <c r="FP53" s="320"/>
      <c r="FQ53" s="320"/>
      <c r="FR53" s="320"/>
      <c r="FS53" s="320"/>
      <c r="FT53" s="320"/>
      <c r="FU53" s="320"/>
      <c r="FV53" s="320"/>
      <c r="FW53" s="320"/>
      <c r="FX53" s="320"/>
      <c r="FY53" s="320"/>
      <c r="FZ53" s="320"/>
      <c r="GA53" s="320"/>
      <c r="GB53" s="320"/>
      <c r="GC53" s="320"/>
      <c r="GD53" s="320"/>
      <c r="GE53" s="320"/>
      <c r="GF53" s="320"/>
      <c r="GG53" s="320"/>
      <c r="GH53" s="320"/>
      <c r="GI53" s="320"/>
      <c r="GJ53" s="320"/>
      <c r="GK53" s="320"/>
      <c r="GL53" s="320"/>
      <c r="GM53" s="320"/>
      <c r="GN53" s="320"/>
      <c r="GO53" s="320"/>
      <c r="GP53" s="320"/>
      <c r="GQ53" s="320"/>
      <c r="GR53" s="320"/>
      <c r="GS53" s="320"/>
      <c r="GT53" s="320"/>
      <c r="GU53" s="320"/>
      <c r="GV53" s="320"/>
      <c r="GW53" s="320"/>
      <c r="GX53" s="320"/>
      <c r="GY53" s="320"/>
      <c r="GZ53" s="320"/>
      <c r="HA53" s="320"/>
      <c r="HB53" s="320"/>
      <c r="HC53" s="320"/>
      <c r="HD53" s="320"/>
      <c r="HE53" s="320"/>
      <c r="HF53" s="320"/>
      <c r="HG53" s="320"/>
      <c r="HH53" s="320"/>
      <c r="HI53" s="320"/>
      <c r="HJ53" s="320"/>
      <c r="HK53" s="320"/>
      <c r="HL53" s="320"/>
      <c r="HM53" s="320"/>
      <c r="HN53" s="320"/>
      <c r="HO53" s="320"/>
      <c r="HP53" s="320"/>
      <c r="HQ53" s="320"/>
      <c r="HR53" s="320"/>
      <c r="HS53" s="320"/>
      <c r="HT53" s="320"/>
      <c r="HU53" s="320"/>
      <c r="HV53" s="320"/>
      <c r="HW53" s="320"/>
      <c r="HX53" s="320"/>
      <c r="HY53" s="320"/>
      <c r="HZ53" s="320"/>
      <c r="IA53" s="320"/>
      <c r="IB53" s="320"/>
      <c r="IC53" s="320"/>
      <c r="ID53" s="320"/>
      <c r="IE53" s="320"/>
      <c r="IF53" s="320"/>
      <c r="IG53" s="320"/>
      <c r="IH53" s="320"/>
      <c r="II53" s="320"/>
      <c r="IJ53" s="320"/>
      <c r="IK53" s="320"/>
      <c r="IL53" s="320"/>
      <c r="IM53" s="320"/>
      <c r="IN53" s="320"/>
      <c r="IO53" s="320"/>
      <c r="IP53" s="320"/>
      <c r="IQ53" s="320"/>
      <c r="IR53" s="320"/>
    </row>
    <row r="54" spans="1:252" s="321" customFormat="1" ht="12.75" customHeight="1">
      <c r="A54" s="31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6"/>
      <c r="R54" s="326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  <c r="BD54" s="320"/>
      <c r="BE54" s="320"/>
      <c r="BF54" s="320"/>
      <c r="BG54" s="320"/>
      <c r="BH54" s="320"/>
      <c r="BI54" s="320"/>
      <c r="BJ54" s="320"/>
      <c r="BK54" s="320"/>
      <c r="BL54" s="320"/>
      <c r="BM54" s="320"/>
      <c r="BN54" s="320"/>
      <c r="BO54" s="320"/>
      <c r="BP54" s="320"/>
      <c r="BQ54" s="320"/>
      <c r="BR54" s="320"/>
      <c r="BS54" s="320"/>
      <c r="BT54" s="320"/>
      <c r="BU54" s="320"/>
      <c r="BV54" s="320"/>
      <c r="BW54" s="320"/>
      <c r="BX54" s="320"/>
      <c r="BY54" s="320"/>
      <c r="BZ54" s="320"/>
      <c r="CA54" s="320"/>
      <c r="CB54" s="320"/>
      <c r="CC54" s="320"/>
      <c r="CD54" s="320"/>
      <c r="CE54" s="320"/>
      <c r="CF54" s="320"/>
      <c r="CG54" s="320"/>
      <c r="CH54" s="320"/>
      <c r="CI54" s="320"/>
      <c r="CJ54" s="320"/>
      <c r="CK54" s="320"/>
      <c r="CL54" s="320"/>
      <c r="CM54" s="320"/>
      <c r="CN54" s="320"/>
      <c r="CO54" s="320"/>
      <c r="CP54" s="320"/>
      <c r="CQ54" s="320"/>
      <c r="CR54" s="320"/>
      <c r="CS54" s="320"/>
      <c r="CT54" s="320"/>
      <c r="CU54" s="320"/>
      <c r="CV54" s="320"/>
      <c r="CW54" s="320"/>
      <c r="CX54" s="320"/>
      <c r="CY54" s="320"/>
      <c r="CZ54" s="320"/>
      <c r="DA54" s="320"/>
      <c r="DB54" s="320"/>
      <c r="DC54" s="320"/>
      <c r="DD54" s="320"/>
      <c r="DE54" s="320"/>
      <c r="DF54" s="320"/>
      <c r="DG54" s="320"/>
      <c r="DH54" s="320"/>
      <c r="DI54" s="320"/>
      <c r="DJ54" s="320"/>
      <c r="DK54" s="320"/>
      <c r="DL54" s="320"/>
      <c r="DM54" s="320"/>
      <c r="DN54" s="320"/>
      <c r="DO54" s="320"/>
      <c r="DP54" s="320"/>
      <c r="DQ54" s="320"/>
      <c r="DR54" s="320"/>
      <c r="DS54" s="320"/>
      <c r="DT54" s="320"/>
      <c r="DU54" s="320"/>
      <c r="DV54" s="320"/>
      <c r="DW54" s="320"/>
      <c r="DX54" s="320"/>
      <c r="DY54" s="320"/>
      <c r="DZ54" s="320"/>
      <c r="EA54" s="320"/>
      <c r="EB54" s="320"/>
      <c r="EC54" s="320"/>
      <c r="ED54" s="320"/>
      <c r="EE54" s="320"/>
      <c r="EF54" s="320"/>
      <c r="EG54" s="320"/>
      <c r="EH54" s="320"/>
      <c r="EI54" s="320"/>
      <c r="EJ54" s="320"/>
      <c r="EK54" s="320"/>
      <c r="EL54" s="320"/>
      <c r="EM54" s="320"/>
      <c r="EN54" s="320"/>
      <c r="EO54" s="320"/>
      <c r="EP54" s="320"/>
      <c r="EQ54" s="320"/>
      <c r="ER54" s="320"/>
      <c r="ES54" s="320"/>
      <c r="ET54" s="320"/>
      <c r="EU54" s="320"/>
      <c r="EV54" s="320"/>
      <c r="EW54" s="320"/>
      <c r="EX54" s="320"/>
      <c r="EY54" s="320"/>
      <c r="EZ54" s="320"/>
      <c r="FA54" s="320"/>
      <c r="FB54" s="320"/>
      <c r="FC54" s="320"/>
      <c r="FD54" s="320"/>
      <c r="FE54" s="320"/>
      <c r="FF54" s="320"/>
      <c r="FG54" s="320"/>
      <c r="FH54" s="320"/>
      <c r="FI54" s="320"/>
      <c r="FJ54" s="320"/>
      <c r="FK54" s="320"/>
      <c r="FL54" s="320"/>
      <c r="FM54" s="320"/>
      <c r="FN54" s="320"/>
      <c r="FO54" s="320"/>
      <c r="FP54" s="320"/>
      <c r="FQ54" s="320"/>
      <c r="FR54" s="320"/>
      <c r="FS54" s="320"/>
      <c r="FT54" s="320"/>
      <c r="FU54" s="320"/>
      <c r="FV54" s="320"/>
      <c r="FW54" s="320"/>
      <c r="FX54" s="320"/>
      <c r="FY54" s="320"/>
      <c r="FZ54" s="320"/>
      <c r="GA54" s="320"/>
      <c r="GB54" s="320"/>
      <c r="GC54" s="320"/>
      <c r="GD54" s="320"/>
      <c r="GE54" s="320"/>
      <c r="GF54" s="320"/>
      <c r="GG54" s="320"/>
      <c r="GH54" s="320"/>
      <c r="GI54" s="320"/>
      <c r="GJ54" s="320"/>
      <c r="GK54" s="320"/>
      <c r="GL54" s="320"/>
      <c r="GM54" s="320"/>
      <c r="GN54" s="320"/>
      <c r="GO54" s="320"/>
      <c r="GP54" s="320"/>
      <c r="GQ54" s="320"/>
      <c r="GR54" s="320"/>
      <c r="GS54" s="320"/>
      <c r="GT54" s="320"/>
      <c r="GU54" s="320"/>
      <c r="GV54" s="320"/>
      <c r="GW54" s="320"/>
      <c r="GX54" s="320"/>
      <c r="GY54" s="320"/>
      <c r="GZ54" s="320"/>
      <c r="HA54" s="320"/>
      <c r="HB54" s="320"/>
      <c r="HC54" s="320"/>
      <c r="HD54" s="320"/>
      <c r="HE54" s="320"/>
      <c r="HF54" s="320"/>
      <c r="HG54" s="320"/>
      <c r="HH54" s="320"/>
      <c r="HI54" s="320"/>
      <c r="HJ54" s="320"/>
      <c r="HK54" s="320"/>
      <c r="HL54" s="320"/>
      <c r="HM54" s="320"/>
      <c r="HN54" s="320"/>
      <c r="HO54" s="320"/>
      <c r="HP54" s="320"/>
      <c r="HQ54" s="320"/>
      <c r="HR54" s="320"/>
      <c r="HS54" s="320"/>
      <c r="HT54" s="320"/>
      <c r="HU54" s="320"/>
      <c r="HV54" s="320"/>
      <c r="HW54" s="320"/>
      <c r="HX54" s="320"/>
      <c r="HY54" s="320"/>
      <c r="HZ54" s="320"/>
      <c r="IA54" s="320"/>
      <c r="IB54" s="320"/>
      <c r="IC54" s="320"/>
      <c r="ID54" s="320"/>
      <c r="IE54" s="320"/>
      <c r="IF54" s="320"/>
      <c r="IG54" s="320"/>
      <c r="IH54" s="320"/>
      <c r="II54" s="320"/>
      <c r="IJ54" s="320"/>
      <c r="IK54" s="320"/>
      <c r="IL54" s="320"/>
      <c r="IM54" s="320"/>
      <c r="IN54" s="320"/>
      <c r="IO54" s="320"/>
      <c r="IP54" s="320"/>
      <c r="IQ54" s="320"/>
      <c r="IR54" s="320"/>
    </row>
    <row r="55" spans="1:252" s="321" customFormat="1" ht="12.75" customHeight="1">
      <c r="A55" s="317"/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6"/>
      <c r="R55" s="326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0"/>
      <c r="BC55" s="320"/>
      <c r="BD55" s="320"/>
      <c r="BE55" s="320"/>
      <c r="BF55" s="320"/>
      <c r="BG55" s="320"/>
      <c r="BH55" s="320"/>
      <c r="BI55" s="320"/>
      <c r="BJ55" s="320"/>
      <c r="BK55" s="320"/>
      <c r="BL55" s="320"/>
      <c r="BM55" s="320"/>
      <c r="BN55" s="320"/>
      <c r="BO55" s="320"/>
      <c r="BP55" s="320"/>
      <c r="BQ55" s="320"/>
      <c r="BR55" s="320"/>
      <c r="BS55" s="320"/>
      <c r="BT55" s="320"/>
      <c r="BU55" s="320"/>
      <c r="BV55" s="320"/>
      <c r="BW55" s="320"/>
      <c r="BX55" s="320"/>
      <c r="BY55" s="320"/>
      <c r="BZ55" s="320"/>
      <c r="CA55" s="320"/>
      <c r="CB55" s="320"/>
      <c r="CC55" s="320"/>
      <c r="CD55" s="320"/>
      <c r="CE55" s="320"/>
      <c r="CF55" s="320"/>
      <c r="CG55" s="320"/>
      <c r="CH55" s="320"/>
      <c r="CI55" s="320"/>
      <c r="CJ55" s="320"/>
      <c r="CK55" s="320"/>
      <c r="CL55" s="320"/>
      <c r="CM55" s="320"/>
      <c r="CN55" s="320"/>
      <c r="CO55" s="320"/>
      <c r="CP55" s="320"/>
      <c r="CQ55" s="320"/>
      <c r="CR55" s="320"/>
      <c r="CS55" s="320"/>
      <c r="CT55" s="320"/>
      <c r="CU55" s="320"/>
      <c r="CV55" s="320"/>
      <c r="CW55" s="320"/>
      <c r="CX55" s="320"/>
      <c r="CY55" s="320"/>
      <c r="CZ55" s="320"/>
      <c r="DA55" s="320"/>
      <c r="DB55" s="320"/>
      <c r="DC55" s="320"/>
      <c r="DD55" s="320"/>
      <c r="DE55" s="320"/>
      <c r="DF55" s="320"/>
      <c r="DG55" s="320"/>
      <c r="DH55" s="320"/>
      <c r="DI55" s="320"/>
      <c r="DJ55" s="320"/>
      <c r="DK55" s="320"/>
      <c r="DL55" s="320"/>
      <c r="DM55" s="320"/>
      <c r="DN55" s="320"/>
      <c r="DO55" s="320"/>
      <c r="DP55" s="320"/>
      <c r="DQ55" s="320"/>
      <c r="DR55" s="320"/>
      <c r="DS55" s="320"/>
      <c r="DT55" s="320"/>
      <c r="DU55" s="320"/>
      <c r="DV55" s="320"/>
      <c r="DW55" s="320"/>
      <c r="DX55" s="320"/>
      <c r="DY55" s="320"/>
      <c r="DZ55" s="320"/>
      <c r="EA55" s="320"/>
      <c r="EB55" s="320"/>
      <c r="EC55" s="320"/>
      <c r="ED55" s="320"/>
      <c r="EE55" s="320"/>
      <c r="EF55" s="320"/>
      <c r="EG55" s="320"/>
      <c r="EH55" s="320"/>
      <c r="EI55" s="320"/>
      <c r="EJ55" s="320"/>
      <c r="EK55" s="320"/>
      <c r="EL55" s="320"/>
      <c r="EM55" s="320"/>
      <c r="EN55" s="320"/>
      <c r="EO55" s="320"/>
      <c r="EP55" s="320"/>
      <c r="EQ55" s="320"/>
      <c r="ER55" s="320"/>
      <c r="ES55" s="320"/>
      <c r="ET55" s="320"/>
      <c r="EU55" s="320"/>
      <c r="EV55" s="320"/>
      <c r="EW55" s="320"/>
      <c r="EX55" s="320"/>
      <c r="EY55" s="320"/>
      <c r="EZ55" s="320"/>
      <c r="FA55" s="320"/>
      <c r="FB55" s="320"/>
      <c r="FC55" s="320"/>
      <c r="FD55" s="320"/>
      <c r="FE55" s="320"/>
      <c r="FF55" s="320"/>
      <c r="FG55" s="320"/>
      <c r="FH55" s="320"/>
      <c r="FI55" s="320"/>
      <c r="FJ55" s="320"/>
      <c r="FK55" s="320"/>
      <c r="FL55" s="320"/>
      <c r="FM55" s="320"/>
      <c r="FN55" s="320"/>
      <c r="FO55" s="320"/>
      <c r="FP55" s="320"/>
      <c r="FQ55" s="320"/>
      <c r="FR55" s="320"/>
      <c r="FS55" s="320"/>
      <c r="FT55" s="320"/>
      <c r="FU55" s="320"/>
      <c r="FV55" s="320"/>
      <c r="FW55" s="320"/>
      <c r="FX55" s="320"/>
      <c r="FY55" s="320"/>
      <c r="FZ55" s="320"/>
      <c r="GA55" s="320"/>
      <c r="GB55" s="320"/>
      <c r="GC55" s="320"/>
      <c r="GD55" s="320"/>
      <c r="GE55" s="320"/>
      <c r="GF55" s="320"/>
      <c r="GG55" s="320"/>
      <c r="GH55" s="320"/>
      <c r="GI55" s="320"/>
      <c r="GJ55" s="320"/>
      <c r="GK55" s="320"/>
      <c r="GL55" s="320"/>
      <c r="GM55" s="320"/>
      <c r="GN55" s="320"/>
      <c r="GO55" s="320"/>
      <c r="GP55" s="320"/>
      <c r="GQ55" s="320"/>
      <c r="GR55" s="320"/>
      <c r="GS55" s="320"/>
      <c r="GT55" s="320"/>
      <c r="GU55" s="320"/>
      <c r="GV55" s="320"/>
      <c r="GW55" s="320"/>
      <c r="GX55" s="320"/>
      <c r="GY55" s="320"/>
      <c r="GZ55" s="320"/>
      <c r="HA55" s="320"/>
      <c r="HB55" s="320"/>
      <c r="HC55" s="320"/>
      <c r="HD55" s="320"/>
      <c r="HE55" s="320"/>
      <c r="HF55" s="320"/>
      <c r="HG55" s="320"/>
      <c r="HH55" s="320"/>
      <c r="HI55" s="320"/>
      <c r="HJ55" s="320"/>
      <c r="HK55" s="320"/>
      <c r="HL55" s="320"/>
      <c r="HM55" s="320"/>
      <c r="HN55" s="320"/>
      <c r="HO55" s="320"/>
      <c r="HP55" s="320"/>
      <c r="HQ55" s="320"/>
      <c r="HR55" s="320"/>
      <c r="HS55" s="320"/>
      <c r="HT55" s="320"/>
      <c r="HU55" s="320"/>
      <c r="HV55" s="320"/>
      <c r="HW55" s="320"/>
      <c r="HX55" s="320"/>
      <c r="HY55" s="320"/>
      <c r="HZ55" s="320"/>
      <c r="IA55" s="320"/>
      <c r="IB55" s="320"/>
      <c r="IC55" s="320"/>
      <c r="ID55" s="320"/>
      <c r="IE55" s="320"/>
      <c r="IF55" s="320"/>
      <c r="IG55" s="320"/>
      <c r="IH55" s="320"/>
      <c r="II55" s="320"/>
      <c r="IJ55" s="320"/>
      <c r="IK55" s="320"/>
      <c r="IL55" s="320"/>
      <c r="IM55" s="320"/>
      <c r="IN55" s="320"/>
      <c r="IO55" s="320"/>
      <c r="IP55" s="320"/>
      <c r="IQ55" s="320"/>
      <c r="IR55" s="320"/>
    </row>
    <row r="56" spans="1:252">
      <c r="A56" s="642"/>
      <c r="B56" s="642"/>
      <c r="C56" s="642"/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</row>
    <row r="57" spans="1:252">
      <c r="B57" s="642" t="str">
        <f>Menu!D31</f>
        <v>Copyright© 2017 Prof. Alexandre Alcantara - Todos os direitos reservados - Versão 1.0</v>
      </c>
      <c r="C57" s="642"/>
      <c r="D57" s="642"/>
      <c r="E57" s="642"/>
      <c r="F57" s="642"/>
      <c r="G57" s="642"/>
      <c r="H57" s="642"/>
      <c r="I57" s="642"/>
      <c r="J57" s="642"/>
      <c r="K57" s="642"/>
      <c r="L57" s="642"/>
      <c r="M57" s="642"/>
      <c r="N57" s="642"/>
      <c r="O57" s="642"/>
      <c r="P57" s="642"/>
    </row>
    <row r="58" spans="1:252" hidden="1">
      <c r="A58" s="66"/>
      <c r="B58" s="66"/>
    </row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</sheetData>
  <sheetProtection algorithmName="SHA-512" hashValue="+UqsRSqAawE+bCHgEsLLKyDtsFblV5ubxqJ3Xplmys3UtZLn02JOgWh8MUomXT3zVNnrllvQQmNq9HbOdjgumA==" saltValue="zIalTg8wFpc8YDBYLJUtGw==" spinCount="100000" sheet="1" objects="1" scenarios="1"/>
  <mergeCells count="14">
    <mergeCell ref="B57:P57"/>
    <mergeCell ref="J5:L5"/>
    <mergeCell ref="N5:P5"/>
    <mergeCell ref="A1:C1"/>
    <mergeCell ref="A56:P56"/>
    <mergeCell ref="B51:E51"/>
    <mergeCell ref="B52:P52"/>
    <mergeCell ref="B47:D47"/>
    <mergeCell ref="A2:P2"/>
    <mergeCell ref="A6:D6"/>
    <mergeCell ref="D48:P48"/>
    <mergeCell ref="D49:P49"/>
    <mergeCell ref="A3:P3"/>
    <mergeCell ref="E5:H5"/>
  </mergeCells>
  <phoneticPr fontId="16" type="noConversion"/>
  <hyperlinks>
    <hyperlink ref="P1" location="Menu!A1" display="Menu" xr:uid="{00000000-0004-0000-0500-000000000000}"/>
    <hyperlink ref="A1:C1" location="Menu!A1" display="Menu" xr:uid="{00000000-0004-0000-0500-000001000000}"/>
  </hyperlinks>
  <printOptions horizontalCentered="1" verticalCentered="1"/>
  <pageMargins left="0.39370078740157483" right="0.78740157480314965" top="0.6692913385826772" bottom="0.6692913385826772" header="0.51181102362204722" footer="0.51181102362204722"/>
  <pageSetup paperSize="9" scale="80" orientation="landscape" horizontalDpi="4294967295" verticalDpi="1200" r:id="rId1"/>
  <headerFooter alignWithMargins="0">
    <oddHeader>&amp;LAnálise das Demonstrações Contábeis&amp;RPlanilha ADC Acadêmica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IO136"/>
  <sheetViews>
    <sheetView showGridLines="0" showRowColHeaders="0" zoomScaleNormal="100" zoomScaleSheetLayoutView="100" workbookViewId="0">
      <pane ySplit="6" topLeftCell="A7" activePane="bottomLeft" state="frozen"/>
      <selection pane="bottomLeft" activeCell="H1" sqref="H1"/>
    </sheetView>
  </sheetViews>
  <sheetFormatPr defaultColWidth="0" defaultRowHeight="12.75" customHeight="1" zeroHeight="1"/>
  <cols>
    <col min="1" max="1" width="3.7109375" style="7" customWidth="1"/>
    <col min="2" max="3" width="4" style="8" customWidth="1"/>
    <col min="4" max="4" width="2.28515625" style="8" customWidth="1"/>
    <col min="5" max="5" width="42.7109375" style="8" customWidth="1"/>
    <col min="6" max="8" width="13.5703125" style="8" customWidth="1"/>
    <col min="9" max="9" width="3.85546875" style="7" customWidth="1"/>
    <col min="10" max="249" width="9.140625" style="7" hidden="1" customWidth="1"/>
    <col min="250" max="16384" width="0" style="7" hidden="1"/>
  </cols>
  <sheetData>
    <row r="1" spans="1:8" ht="19.5" customHeight="1">
      <c r="B1" s="7"/>
      <c r="C1" s="79"/>
      <c r="D1" s="79"/>
      <c r="E1" s="80"/>
      <c r="F1" s="80"/>
      <c r="G1" s="80"/>
      <c r="H1" s="392" t="s">
        <v>11</v>
      </c>
    </row>
    <row r="2" spans="1:8" ht="7.5" customHeight="1">
      <c r="B2" s="111"/>
      <c r="C2" s="115"/>
      <c r="D2" s="115"/>
      <c r="E2" s="112"/>
      <c r="F2" s="116"/>
      <c r="G2" s="116"/>
      <c r="H2" s="116"/>
    </row>
    <row r="3" spans="1:8" ht="21" customHeight="1">
      <c r="B3" s="669" t="str">
        <f>Empresa!E8</f>
        <v>LOJAS RENNER</v>
      </c>
      <c r="C3" s="670"/>
      <c r="D3" s="670"/>
      <c r="E3" s="670"/>
      <c r="F3" s="670"/>
      <c r="G3" s="670"/>
      <c r="H3" s="671"/>
    </row>
    <row r="4" spans="1:8" ht="15.75">
      <c r="B4" s="672" t="s">
        <v>46</v>
      </c>
      <c r="C4" s="673"/>
      <c r="D4" s="673"/>
      <c r="E4" s="673"/>
      <c r="F4" s="635"/>
      <c r="G4" s="635"/>
      <c r="H4" s="636"/>
    </row>
    <row r="5" spans="1:8" ht="15">
      <c r="A5" s="8"/>
      <c r="B5" s="303"/>
      <c r="C5" s="513"/>
      <c r="D5" s="513"/>
      <c r="E5" s="514" t="s">
        <v>21</v>
      </c>
      <c r="F5" s="682">
        <f>Empresa!E9</f>
        <v>44196</v>
      </c>
      <c r="G5" s="682">
        <f>Empresa!E10</f>
        <v>43830</v>
      </c>
      <c r="H5" s="682">
        <f>Empresa!E11</f>
        <v>43465</v>
      </c>
    </row>
    <row r="6" spans="1:8" ht="12.75" customHeight="1">
      <c r="B6" s="675" t="s">
        <v>37</v>
      </c>
      <c r="C6" s="676"/>
      <c r="D6" s="676"/>
      <c r="E6" s="676"/>
      <c r="F6" s="682"/>
      <c r="G6" s="682"/>
      <c r="H6" s="682"/>
    </row>
    <row r="7" spans="1:8">
      <c r="B7" s="111"/>
      <c r="C7" s="115"/>
      <c r="D7" s="115"/>
      <c r="E7" s="112"/>
      <c r="F7" s="116"/>
      <c r="G7" s="116"/>
      <c r="H7" s="116"/>
    </row>
    <row r="8" spans="1:8" ht="12.75" customHeight="1">
      <c r="B8" s="114"/>
      <c r="C8" s="677" t="s">
        <v>48</v>
      </c>
      <c r="D8" s="677"/>
      <c r="E8" s="677"/>
      <c r="F8" s="602">
        <v>7537180</v>
      </c>
      <c r="G8" s="602">
        <v>9588437</v>
      </c>
      <c r="H8" s="602">
        <v>8426541</v>
      </c>
    </row>
    <row r="9" spans="1:8">
      <c r="B9" s="111"/>
      <c r="C9" s="115"/>
      <c r="D9" s="115"/>
      <c r="E9" s="112"/>
      <c r="F9" s="456"/>
      <c r="G9" s="456"/>
      <c r="H9" s="456"/>
    </row>
    <row r="10" spans="1:8" ht="12.75" customHeight="1">
      <c r="B10" s="113" t="s">
        <v>92</v>
      </c>
      <c r="C10" s="678" t="s">
        <v>93</v>
      </c>
      <c r="D10" s="678"/>
      <c r="E10" s="678"/>
      <c r="F10" s="603">
        <v>-3223570</v>
      </c>
      <c r="G10" s="603">
        <v>-3730521</v>
      </c>
      <c r="H10" s="603">
        <v>-3284517</v>
      </c>
    </row>
    <row r="11" spans="1:8">
      <c r="B11" s="111"/>
      <c r="C11" s="115"/>
      <c r="D11" s="115"/>
      <c r="E11" s="112"/>
      <c r="F11" s="456"/>
      <c r="G11" s="456"/>
      <c r="H11" s="456"/>
    </row>
    <row r="12" spans="1:8" ht="12.75" customHeight="1">
      <c r="B12" s="117" t="s">
        <v>47</v>
      </c>
      <c r="C12" s="679" t="s">
        <v>49</v>
      </c>
      <c r="D12" s="679"/>
      <c r="E12" s="679"/>
      <c r="F12" s="118">
        <f>F8+F10</f>
        <v>4313610</v>
      </c>
      <c r="G12" s="118">
        <f>G8+G10</f>
        <v>5857916</v>
      </c>
      <c r="H12" s="118">
        <f>H8+H10</f>
        <v>5142024</v>
      </c>
    </row>
    <row r="13" spans="1:8">
      <c r="B13" s="111"/>
      <c r="C13" s="115"/>
      <c r="D13" s="115"/>
      <c r="E13" s="115"/>
      <c r="F13" s="456"/>
      <c r="G13" s="456"/>
      <c r="H13" s="456"/>
    </row>
    <row r="14" spans="1:8" ht="12.75" customHeight="1">
      <c r="B14" s="111" t="s">
        <v>50</v>
      </c>
      <c r="C14" s="674" t="s">
        <v>51</v>
      </c>
      <c r="D14" s="674"/>
      <c r="E14" s="674"/>
      <c r="F14" s="517">
        <f>F16+F17+F19</f>
        <v>-3456732</v>
      </c>
      <c r="G14" s="517">
        <f t="shared" ref="G14:H14" si="0">G16+G17+G19</f>
        <v>-4181539</v>
      </c>
      <c r="H14" s="517">
        <f t="shared" si="0"/>
        <v>-3718203</v>
      </c>
    </row>
    <row r="15" spans="1:8" s="152" customFormat="1" ht="3.75" customHeight="1">
      <c r="B15" s="160"/>
      <c r="C15" s="161"/>
      <c r="D15" s="162"/>
      <c r="E15" s="162"/>
      <c r="F15" s="518"/>
      <c r="G15" s="518"/>
      <c r="H15" s="518"/>
    </row>
    <row r="16" spans="1:8" ht="12.75" customHeight="1">
      <c r="B16" s="111"/>
      <c r="C16" s="119"/>
      <c r="D16" s="680" t="s">
        <v>52</v>
      </c>
      <c r="E16" s="681"/>
      <c r="F16" s="603">
        <v>-2468018</v>
      </c>
      <c r="G16" s="603">
        <v>-2505821</v>
      </c>
      <c r="H16" s="603">
        <v>-2256607</v>
      </c>
    </row>
    <row r="17" spans="2:8" ht="12.75" customHeight="1">
      <c r="B17" s="111"/>
      <c r="C17" s="119"/>
      <c r="D17" s="680" t="s">
        <v>53</v>
      </c>
      <c r="E17" s="681"/>
      <c r="F17" s="603">
        <v>-885233</v>
      </c>
      <c r="G17" s="603">
        <v>-879264</v>
      </c>
      <c r="H17" s="603">
        <v>-819994</v>
      </c>
    </row>
    <row r="18" spans="2:8" s="152" customFormat="1" ht="3.75" customHeight="1">
      <c r="B18" s="160"/>
      <c r="C18" s="161"/>
      <c r="D18" s="162"/>
      <c r="E18" s="162"/>
      <c r="F18" s="518"/>
      <c r="G18" s="518"/>
      <c r="H18" s="518"/>
    </row>
    <row r="19" spans="2:8" ht="12.75" customHeight="1">
      <c r="B19" s="111"/>
      <c r="C19" s="119"/>
      <c r="D19" s="680" t="s">
        <v>269</v>
      </c>
      <c r="E19" s="681"/>
      <c r="F19" s="519">
        <f>F20+F21</f>
        <v>-103481</v>
      </c>
      <c r="G19" s="519">
        <f>G20+G21</f>
        <v>-796454</v>
      </c>
      <c r="H19" s="519">
        <f>H20+H21</f>
        <v>-641602</v>
      </c>
    </row>
    <row r="20" spans="2:8" ht="12.75" customHeight="1">
      <c r="B20" s="111"/>
      <c r="C20" s="119"/>
      <c r="D20" s="119"/>
      <c r="E20" s="120" t="s">
        <v>270</v>
      </c>
      <c r="F20" s="603">
        <v>815120</v>
      </c>
      <c r="G20" s="603">
        <v>87384</v>
      </c>
      <c r="H20" s="603">
        <v>43609</v>
      </c>
    </row>
    <row r="21" spans="2:8">
      <c r="B21" s="111"/>
      <c r="C21" s="119"/>
      <c r="D21" s="119"/>
      <c r="E21" s="120" t="s">
        <v>271</v>
      </c>
      <c r="F21" s="603">
        <v>-918601</v>
      </c>
      <c r="G21" s="603">
        <f>-381049-502789</f>
        <v>-883838</v>
      </c>
      <c r="H21" s="603">
        <f>-280673-404538</f>
        <v>-685211</v>
      </c>
    </row>
    <row r="22" spans="2:8" s="152" customFormat="1" ht="3.75" customHeight="1">
      <c r="B22" s="160"/>
      <c r="C22" s="161"/>
      <c r="D22" s="162"/>
      <c r="E22" s="162"/>
      <c r="F22" s="518"/>
      <c r="G22" s="518"/>
      <c r="H22" s="518"/>
    </row>
    <row r="23" spans="2:8" ht="12.75" customHeight="1">
      <c r="B23" s="117" t="s">
        <v>47</v>
      </c>
      <c r="C23" s="679" t="s">
        <v>288</v>
      </c>
      <c r="D23" s="679"/>
      <c r="E23" s="679"/>
      <c r="F23" s="118">
        <f>F12+F14</f>
        <v>856878</v>
      </c>
      <c r="G23" s="118">
        <f>G12+G14</f>
        <v>1676377</v>
      </c>
      <c r="H23" s="118">
        <f>H12+H14</f>
        <v>1423821</v>
      </c>
    </row>
    <row r="24" spans="2:8" ht="12.75" customHeight="1">
      <c r="F24" s="431"/>
      <c r="G24" s="431"/>
      <c r="H24" s="431"/>
    </row>
    <row r="25" spans="2:8">
      <c r="B25" s="111"/>
      <c r="C25" s="674" t="s">
        <v>289</v>
      </c>
      <c r="D25" s="674"/>
      <c r="E25" s="674"/>
      <c r="F25" s="519">
        <f>F26+F27</f>
        <v>343883</v>
      </c>
      <c r="G25" s="519">
        <f>G26+G27</f>
        <v>-184395</v>
      </c>
      <c r="H25" s="519">
        <f>H26+H27</f>
        <v>-53628</v>
      </c>
    </row>
    <row r="26" spans="2:8" ht="12.75" customHeight="1">
      <c r="B26" s="111"/>
      <c r="C26" s="119"/>
      <c r="D26" s="680" t="s">
        <v>290</v>
      </c>
      <c r="E26" s="681"/>
      <c r="F26" s="603">
        <v>712926</v>
      </c>
      <c r="G26" s="603">
        <v>74422</v>
      </c>
      <c r="H26" s="603">
        <v>49164</v>
      </c>
    </row>
    <row r="27" spans="2:8" ht="12.75" customHeight="1">
      <c r="B27" s="111"/>
      <c r="C27" s="119"/>
      <c r="D27" s="680" t="s">
        <v>54</v>
      </c>
      <c r="E27" s="681"/>
      <c r="F27" s="603">
        <v>-369043</v>
      </c>
      <c r="G27" s="603">
        <v>-258817</v>
      </c>
      <c r="H27" s="603">
        <v>-102792</v>
      </c>
    </row>
    <row r="28" spans="2:8" ht="12.75" customHeight="1">
      <c r="F28" s="431"/>
      <c r="G28" s="431"/>
      <c r="H28" s="431"/>
    </row>
    <row r="29" spans="2:8">
      <c r="B29" s="111"/>
      <c r="C29" s="674" t="s">
        <v>291</v>
      </c>
      <c r="D29" s="674"/>
      <c r="E29" s="674"/>
      <c r="F29" s="603">
        <v>0</v>
      </c>
      <c r="G29" s="603">
        <v>0</v>
      </c>
      <c r="H29" s="603">
        <v>0</v>
      </c>
    </row>
    <row r="30" spans="2:8">
      <c r="B30" s="111"/>
      <c r="C30" s="674" t="s">
        <v>292</v>
      </c>
      <c r="D30" s="674"/>
      <c r="E30" s="674"/>
      <c r="F30" s="603">
        <v>0</v>
      </c>
      <c r="G30" s="603">
        <v>0</v>
      </c>
      <c r="H30" s="603">
        <v>0</v>
      </c>
    </row>
    <row r="31" spans="2:8" ht="12.75" customHeight="1">
      <c r="F31" s="431"/>
      <c r="G31" s="431"/>
      <c r="H31" s="431"/>
    </row>
    <row r="32" spans="2:8" ht="12.75" customHeight="1">
      <c r="B32" s="117" t="s">
        <v>47</v>
      </c>
      <c r="C32" s="679" t="s">
        <v>293</v>
      </c>
      <c r="D32" s="679"/>
      <c r="E32" s="679"/>
      <c r="F32" s="118">
        <f>F23+F25+F29+F30</f>
        <v>1200761</v>
      </c>
      <c r="G32" s="118">
        <f t="shared" ref="G32:H32" si="1">G23+G25+G29+G30</f>
        <v>1491982</v>
      </c>
      <c r="H32" s="118">
        <f t="shared" si="1"/>
        <v>1370193</v>
      </c>
    </row>
    <row r="33" spans="2:8" ht="12.75" customHeight="1">
      <c r="F33" s="431"/>
      <c r="G33" s="431"/>
      <c r="H33" s="431"/>
    </row>
    <row r="34" spans="2:8">
      <c r="B34" s="111"/>
      <c r="C34" s="674" t="s">
        <v>294</v>
      </c>
      <c r="D34" s="674"/>
      <c r="E34" s="674"/>
      <c r="F34" s="519">
        <f>F35+F36</f>
        <v>-104492</v>
      </c>
      <c r="G34" s="519">
        <f>G35+G36</f>
        <v>-405781</v>
      </c>
      <c r="H34" s="519">
        <f>H35+H36</f>
        <v>-350057</v>
      </c>
    </row>
    <row r="35" spans="2:8" ht="12.75" customHeight="1">
      <c r="B35" s="111"/>
      <c r="C35" s="119"/>
      <c r="D35" s="680" t="s">
        <v>295</v>
      </c>
      <c r="E35" s="681"/>
      <c r="F35" s="603">
        <v>-162813</v>
      </c>
      <c r="G35" s="603">
        <v>-472822</v>
      </c>
      <c r="H35" s="603">
        <v>-278097</v>
      </c>
    </row>
    <row r="36" spans="2:8" ht="12.75" customHeight="1">
      <c r="B36" s="111"/>
      <c r="C36" s="119"/>
      <c r="D36" s="680" t="s">
        <v>296</v>
      </c>
      <c r="E36" s="681"/>
      <c r="F36" s="603">
        <v>58321</v>
      </c>
      <c r="G36" s="603">
        <v>67041</v>
      </c>
      <c r="H36" s="603">
        <v>-71960</v>
      </c>
    </row>
    <row r="37" spans="2:8" ht="12.75" customHeight="1">
      <c r="F37" s="431"/>
      <c r="G37" s="431"/>
      <c r="H37" s="431"/>
    </row>
    <row r="38" spans="2:8" ht="12.75" customHeight="1">
      <c r="B38" s="117" t="s">
        <v>47</v>
      </c>
      <c r="C38" s="679" t="s">
        <v>297</v>
      </c>
      <c r="D38" s="679"/>
      <c r="E38" s="679"/>
      <c r="F38" s="118">
        <f>F32+F34</f>
        <v>1096269</v>
      </c>
      <c r="G38" s="118">
        <f t="shared" ref="G38:H38" si="2">G32+G34</f>
        <v>1086201</v>
      </c>
      <c r="H38" s="118">
        <f t="shared" si="2"/>
        <v>1020136</v>
      </c>
    </row>
    <row r="39" spans="2:8" ht="12.75" customHeight="1">
      <c r="F39" s="431"/>
      <c r="G39" s="431"/>
      <c r="H39" s="431"/>
    </row>
    <row r="40" spans="2:8">
      <c r="B40" s="111"/>
      <c r="C40" s="674" t="s">
        <v>298</v>
      </c>
      <c r="D40" s="674"/>
      <c r="E40" s="674"/>
      <c r="F40" s="519">
        <f>F41+F42</f>
        <v>0</v>
      </c>
      <c r="G40" s="519">
        <f>G41+G42</f>
        <v>0</v>
      </c>
      <c r="H40" s="519">
        <f>H41+H42</f>
        <v>0</v>
      </c>
    </row>
    <row r="41" spans="2:8" ht="12.75" customHeight="1">
      <c r="B41" s="111"/>
      <c r="C41" s="119"/>
      <c r="D41" s="680" t="s">
        <v>299</v>
      </c>
      <c r="E41" s="681"/>
      <c r="F41" s="603">
        <v>0</v>
      </c>
      <c r="G41" s="603">
        <v>0</v>
      </c>
      <c r="H41" s="603">
        <v>0</v>
      </c>
    </row>
    <row r="42" spans="2:8" ht="12.75" customHeight="1">
      <c r="B42" s="111"/>
      <c r="C42" s="119"/>
      <c r="D42" s="680" t="s">
        <v>300</v>
      </c>
      <c r="E42" s="681"/>
      <c r="F42" s="603">
        <v>0</v>
      </c>
      <c r="G42" s="603">
        <v>0</v>
      </c>
      <c r="H42" s="603">
        <v>0</v>
      </c>
    </row>
    <row r="43" spans="2:8" ht="12.75" customHeight="1">
      <c r="F43" s="431"/>
      <c r="G43" s="431"/>
      <c r="H43" s="431"/>
    </row>
    <row r="44" spans="2:8" ht="12.75" customHeight="1">
      <c r="B44" s="117" t="s">
        <v>47</v>
      </c>
      <c r="C44" s="679" t="s">
        <v>134</v>
      </c>
      <c r="D44" s="679"/>
      <c r="E44" s="679"/>
      <c r="F44" s="118">
        <f>F38+F40</f>
        <v>1096269</v>
      </c>
      <c r="G44" s="118">
        <f t="shared" ref="G44:H44" si="3">G38+G40</f>
        <v>1086201</v>
      </c>
      <c r="H44" s="118">
        <f t="shared" si="3"/>
        <v>1020136</v>
      </c>
    </row>
    <row r="45" spans="2:8" ht="12.75" customHeight="1"/>
    <row r="46" spans="2:8" ht="12.75" customHeight="1">
      <c r="E46" s="485" t="s">
        <v>301</v>
      </c>
      <c r="F46" s="520"/>
      <c r="G46" s="520"/>
      <c r="H46" s="520"/>
    </row>
    <row r="47" spans="2:8" ht="12.75" customHeight="1">
      <c r="E47" s="485" t="s">
        <v>302</v>
      </c>
      <c r="F47" s="521"/>
      <c r="G47" s="521"/>
      <c r="H47" s="521"/>
    </row>
    <row r="48" spans="2:8" ht="12.75" customHeight="1">
      <c r="F48" s="143"/>
      <c r="G48" s="143"/>
      <c r="H48" s="143"/>
    </row>
    <row r="49" spans="2:8" ht="12.75" customHeight="1">
      <c r="E49" s="485" t="s">
        <v>133</v>
      </c>
      <c r="F49" s="521"/>
      <c r="G49" s="521"/>
      <c r="H49" s="521"/>
    </row>
    <row r="50" spans="2:8" ht="12.75" customHeight="1">
      <c r="E50" s="485" t="s">
        <v>135</v>
      </c>
      <c r="F50" s="521"/>
      <c r="G50" s="521"/>
      <c r="H50" s="521"/>
    </row>
    <row r="51" spans="2:8" ht="12.75" customHeight="1"/>
    <row r="52" spans="2:8" ht="12.75" customHeight="1"/>
    <row r="53" spans="2:8" ht="12.75" customHeight="1"/>
    <row r="54" spans="2:8" ht="12.75" customHeight="1"/>
    <row r="55" spans="2:8" ht="12.75" customHeight="1"/>
    <row r="56" spans="2:8" ht="12.75" customHeight="1"/>
    <row r="57" spans="2:8" ht="12.75" customHeight="1"/>
    <row r="58" spans="2:8" ht="12.75" customHeight="1"/>
    <row r="59" spans="2:8" ht="12.75" customHeight="1"/>
    <row r="60" spans="2:8" ht="12.75" customHeight="1"/>
    <row r="61" spans="2:8">
      <c r="B61" s="668" t="str">
        <f>Menu!D31</f>
        <v>Copyright© 2017 Prof. Alexandre Alcantara - Todos os direitos reservados - Versão 1.0</v>
      </c>
      <c r="C61" s="668"/>
      <c r="D61" s="668"/>
      <c r="E61" s="668"/>
      <c r="F61" s="668"/>
      <c r="G61" s="668"/>
      <c r="H61" s="668"/>
    </row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</sheetData>
  <sheetProtection algorithmName="SHA-512" hashValue="WUeSAAfD9yU5jlGd5D5YXRs9bcHYJZiHkMzY9itvxLxpOi/KWjWJzjHr+A9g2T4K1fXI5hPhMVOImRrv/62FEA==" saltValue="O4OAIVDQuwbc3zNYYYISrg==" spinCount="100000" sheet="1" objects="1" scenarios="1"/>
  <mergeCells count="29">
    <mergeCell ref="F5:F6"/>
    <mergeCell ref="G5:G6"/>
    <mergeCell ref="H5:H6"/>
    <mergeCell ref="C38:E38"/>
    <mergeCell ref="C40:E40"/>
    <mergeCell ref="C25:E25"/>
    <mergeCell ref="D26:E26"/>
    <mergeCell ref="C29:E29"/>
    <mergeCell ref="D16:E16"/>
    <mergeCell ref="D17:E17"/>
    <mergeCell ref="D27:E27"/>
    <mergeCell ref="D19:E19"/>
    <mergeCell ref="C23:E23"/>
    <mergeCell ref="B61:H61"/>
    <mergeCell ref="B3:H3"/>
    <mergeCell ref="B4:H4"/>
    <mergeCell ref="C14:E14"/>
    <mergeCell ref="B6:E6"/>
    <mergeCell ref="C8:E8"/>
    <mergeCell ref="C10:E10"/>
    <mergeCell ref="C12:E12"/>
    <mergeCell ref="D41:E41"/>
    <mergeCell ref="D42:E42"/>
    <mergeCell ref="C44:E44"/>
    <mergeCell ref="C30:E30"/>
    <mergeCell ref="C32:E32"/>
    <mergeCell ref="C34:E34"/>
    <mergeCell ref="D35:E35"/>
    <mergeCell ref="D36:E36"/>
  </mergeCells>
  <phoneticPr fontId="16" type="noConversion"/>
  <hyperlinks>
    <hyperlink ref="H1" location="Menu!A1" display="Menu" xr:uid="{00000000-0004-0000-0600-000000000000}"/>
    <hyperlink ref="A3" location="Menu!A1" display="Menu" xr:uid="{00000000-0004-0000-0600-000001000000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R131"/>
  <sheetViews>
    <sheetView showGridLines="0" showRowColHeaders="0" zoomScaleNormal="100" zoomScaleSheetLayoutView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P1" sqref="P1"/>
    </sheetView>
  </sheetViews>
  <sheetFormatPr defaultColWidth="0" defaultRowHeight="12.75" customHeight="1" zeroHeight="1"/>
  <cols>
    <col min="1" max="1" width="4" style="8" customWidth="1"/>
    <col min="2" max="3" width="2.28515625" style="8" customWidth="1"/>
    <col min="4" max="4" width="41.140625" style="8" customWidth="1"/>
    <col min="5" max="5" width="14.28515625" style="35" customWidth="1"/>
    <col min="6" max="8" width="11.7109375" style="35" customWidth="1"/>
    <col min="9" max="9" width="4.140625" style="7" customWidth="1"/>
    <col min="10" max="10" width="12" style="35" customWidth="1"/>
    <col min="11" max="11" width="11.7109375" style="35" customWidth="1"/>
    <col min="12" max="12" width="11" style="35" customWidth="1"/>
    <col min="13" max="13" width="4.140625" style="7" customWidth="1"/>
    <col min="14" max="14" width="12" style="35" customWidth="1"/>
    <col min="15" max="15" width="11.7109375" style="35" customWidth="1"/>
    <col min="16" max="16" width="11" style="35" customWidth="1"/>
    <col min="17" max="17" width="3.28515625" style="7" customWidth="1"/>
    <col min="18" max="16384" width="0" style="7" hidden="1"/>
  </cols>
  <sheetData>
    <row r="1" spans="1:18" ht="12.75" customHeight="1">
      <c r="A1" s="687" t="s">
        <v>11</v>
      </c>
      <c r="B1" s="688"/>
      <c r="C1" s="689"/>
      <c r="P1" s="110" t="s">
        <v>11</v>
      </c>
    </row>
    <row r="2" spans="1:18" s="25" customFormat="1" ht="47.25" customHeight="1">
      <c r="A2" s="691" t="s">
        <v>183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</row>
    <row r="3" spans="1:18" ht="30.75" customHeight="1">
      <c r="A3" s="690" t="str">
        <f>Empresa!E8</f>
        <v>LOJAS RENNER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R3" s="338"/>
    </row>
    <row r="4" spans="1:18" s="91" customFormat="1" ht="7.5" customHeight="1">
      <c r="A4" s="693"/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</row>
    <row r="5" spans="1:18" ht="15">
      <c r="A5" s="694" t="s">
        <v>21</v>
      </c>
      <c r="B5" s="695"/>
      <c r="C5" s="695"/>
      <c r="D5" s="696"/>
      <c r="E5" s="643">
        <f>DRE!F5</f>
        <v>44196</v>
      </c>
      <c r="F5" s="644"/>
      <c r="G5" s="644"/>
      <c r="H5" s="645"/>
      <c r="I5" s="499"/>
      <c r="J5" s="643">
        <f>DRE!G5</f>
        <v>43830</v>
      </c>
      <c r="K5" s="644"/>
      <c r="L5" s="645"/>
      <c r="M5" s="499"/>
      <c r="N5" s="646">
        <f>DRE!H5</f>
        <v>43465</v>
      </c>
      <c r="O5" s="646"/>
      <c r="P5" s="646"/>
    </row>
    <row r="6" spans="1:18" ht="6" customHeight="1">
      <c r="A6" s="500"/>
      <c r="B6" s="482"/>
      <c r="C6" s="482"/>
      <c r="D6" s="81"/>
      <c r="E6" s="643"/>
      <c r="F6" s="644"/>
      <c r="G6" s="644"/>
      <c r="H6" s="645"/>
      <c r="I6" s="482"/>
      <c r="J6" s="482"/>
      <c r="K6" s="482"/>
      <c r="L6" s="482"/>
      <c r="M6" s="482"/>
      <c r="N6" s="482"/>
      <c r="O6" s="482"/>
      <c r="P6" s="298"/>
    </row>
    <row r="7" spans="1:18" s="35" customFormat="1" ht="30" customHeight="1">
      <c r="A7" s="660" t="s">
        <v>37</v>
      </c>
      <c r="B7" s="660"/>
      <c r="C7" s="660"/>
      <c r="D7" s="660"/>
      <c r="E7" s="37" t="s">
        <v>38</v>
      </c>
      <c r="F7" s="37" t="s">
        <v>39</v>
      </c>
      <c r="G7" s="37" t="s">
        <v>40</v>
      </c>
      <c r="H7" s="37" t="s">
        <v>177</v>
      </c>
      <c r="I7" s="54"/>
      <c r="J7" s="37" t="s">
        <v>38</v>
      </c>
      <c r="K7" s="37" t="s">
        <v>39</v>
      </c>
      <c r="L7" s="37" t="s">
        <v>40</v>
      </c>
      <c r="M7" s="54"/>
      <c r="N7" s="37" t="s">
        <v>38</v>
      </c>
      <c r="O7" s="37" t="s">
        <v>39</v>
      </c>
      <c r="P7" s="37" t="s">
        <v>40</v>
      </c>
    </row>
    <row r="8" spans="1:18" ht="12.75" customHeight="1">
      <c r="A8" s="685" t="s">
        <v>37</v>
      </c>
      <c r="B8" s="686"/>
      <c r="C8" s="686"/>
      <c r="D8" s="686"/>
      <c r="E8" s="76"/>
      <c r="F8" s="83"/>
      <c r="G8" s="76"/>
      <c r="H8" s="76"/>
      <c r="I8" s="482"/>
      <c r="J8" s="76"/>
      <c r="K8" s="83"/>
      <c r="L8" s="76"/>
      <c r="M8" s="482"/>
      <c r="N8" s="76"/>
      <c r="O8" s="83"/>
      <c r="P8" s="501"/>
    </row>
    <row r="9" spans="1:18" ht="12.75" customHeight="1">
      <c r="A9" s="339"/>
      <c r="B9" s="677" t="s">
        <v>48</v>
      </c>
      <c r="C9" s="677"/>
      <c r="D9" s="677"/>
      <c r="E9" s="490">
        <f>DRE!F8</f>
        <v>7537180</v>
      </c>
      <c r="F9" s="171">
        <v>1</v>
      </c>
      <c r="G9" s="60">
        <f>IF(J9=0,IF(E9=0,0,IF(E9&gt;0,1,-1)),IF(E9=0,IF(J9&gt;0,-1,1),IF(E9*J9&lt;0,IF(J9&lt;E9,-(E9/J9-1),E9/J9-1),IF(E9&gt;0,E9/J9-1,-(E9/J9-1)))))</f>
        <v>-0.21393027873051673</v>
      </c>
      <c r="H9" s="60">
        <f>IF(N9=0,IF(E9=0,0,IF(E9&gt;0,1,-1)),IF(E9=0,IF(N9&gt;0,-1,1),IF(E9/N9&lt;0,IF(N9&lt;E9,-(E9/N9-1),E9/N9-1),IF(E9&gt;0,E9/N9-1,-(E9/N9-1)))))</f>
        <v>-0.10554283186897206</v>
      </c>
      <c r="I9" s="482"/>
      <c r="J9" s="488">
        <f>DRE!G8</f>
        <v>9588437</v>
      </c>
      <c r="K9" s="171">
        <v>1</v>
      </c>
      <c r="L9" s="60">
        <f>IF(N9=0,IF(J9=0,0,IF(J9&gt;0,1,-1)),IF(J9=0,IF(N9&gt;0,-1,1),IF(J9*N9&lt;0,IF(N9&lt;J9,-(J9/N9-1),J9/N9-1),IF(J9&gt;0,J9/N9-1,-(J9/N9-1)))))</f>
        <v>0.13788528412785261</v>
      </c>
      <c r="M9" s="482"/>
      <c r="N9" s="488">
        <f>DRE!H8</f>
        <v>8426541</v>
      </c>
      <c r="O9" s="171">
        <v>1</v>
      </c>
      <c r="P9" s="60">
        <v>1</v>
      </c>
    </row>
    <row r="10" spans="1:18" ht="6" customHeight="1">
      <c r="A10" s="134"/>
      <c r="B10" s="14"/>
      <c r="C10" s="14"/>
      <c r="D10" s="14"/>
      <c r="E10" s="264"/>
      <c r="F10" s="83"/>
      <c r="G10" s="76"/>
      <c r="H10" s="76"/>
      <c r="I10" s="482"/>
      <c r="J10" s="264"/>
      <c r="K10" s="83"/>
      <c r="L10" s="76"/>
      <c r="M10" s="482"/>
      <c r="N10" s="264"/>
      <c r="O10" s="83"/>
      <c r="P10" s="501"/>
    </row>
    <row r="11" spans="1:18" ht="12.75" customHeight="1">
      <c r="A11" s="502" t="s">
        <v>92</v>
      </c>
      <c r="B11" s="678" t="s">
        <v>316</v>
      </c>
      <c r="C11" s="678"/>
      <c r="D11" s="678"/>
      <c r="E11" s="486">
        <f>DRE!F10</f>
        <v>-3223570</v>
      </c>
      <c r="F11" s="170">
        <f>E11/$E$9</f>
        <v>-0.42768913572450173</v>
      </c>
      <c r="G11" s="64">
        <f>IF(J11=0,IF(E11=0,0,IF(E11&gt;0,1,-1)),IF(E11=0,IF(J11&gt;0,-1,1),IF(E11*J11&lt;0,IF(J11&lt;E11,-(E11/J11-1),E11/J11-1),IF(E11&gt;0,E11/J11-1,-(E11/J11-1)))))</f>
        <v>0.13589281497142092</v>
      </c>
      <c r="H11" s="64">
        <f>IF(N11=0,IF(E11=0,0,IF(E11&gt;0,1,-1)),IF(E11=0,IF(N11&gt;0,-1,1),IF(E11/N11&lt;0,IF(N11&lt;E11,-(E11/N11-1),E11/N11-1),IF(E11&gt;0,E11/N11-1,-(E11/N11-1)))))</f>
        <v>1.8555848546376819E-2</v>
      </c>
      <c r="I11" s="482"/>
      <c r="J11" s="486">
        <f>DRE!G10</f>
        <v>-3730521</v>
      </c>
      <c r="K11" s="170">
        <f>J11/$J$9</f>
        <v>-0.38906455765418285</v>
      </c>
      <c r="L11" s="64">
        <f>IF(N11=0,IF(J11=0,0,IF(J11&gt;0,1,-1)),IF(J11=0,IF(N11&gt;0,-1,1),IF(J11*N11&lt;0,IF(N11&lt;J11,-(J11/N11-1),J11/N11-1),IF(J11&gt;0,J11/N11-1,-(J11/N11-1)))))</f>
        <v>-0.13578982845879617</v>
      </c>
      <c r="M11" s="482"/>
      <c r="N11" s="486">
        <f>DRE!H10</f>
        <v>-3284517</v>
      </c>
      <c r="O11" s="170">
        <f>N11/$N$9</f>
        <v>-0.38978235553591917</v>
      </c>
      <c r="P11" s="64">
        <v>1</v>
      </c>
    </row>
    <row r="12" spans="1:18" ht="6" customHeight="1">
      <c r="A12" s="134"/>
      <c r="B12" s="14"/>
      <c r="C12" s="14"/>
      <c r="D12" s="14"/>
      <c r="E12" s="264"/>
      <c r="F12" s="83"/>
      <c r="G12" s="76"/>
      <c r="H12" s="76"/>
      <c r="I12" s="482"/>
      <c r="J12" s="264"/>
      <c r="K12" s="83"/>
      <c r="L12" s="76"/>
      <c r="M12" s="482"/>
      <c r="N12" s="264"/>
      <c r="O12" s="83"/>
      <c r="P12" s="501"/>
    </row>
    <row r="13" spans="1:18" ht="12.75" customHeight="1">
      <c r="A13" s="340" t="s">
        <v>47</v>
      </c>
      <c r="B13" s="679" t="s">
        <v>49</v>
      </c>
      <c r="C13" s="679"/>
      <c r="D13" s="679"/>
      <c r="E13" s="490">
        <f>DRE!F12</f>
        <v>4313610</v>
      </c>
      <c r="F13" s="171">
        <f>E13/$E$9</f>
        <v>0.57231086427549827</v>
      </c>
      <c r="G13" s="60">
        <f>IF(J13=0,IF(E13=0,0,IF(E13&gt;0,1,-1)),IF(E13=0,IF(J13&gt;0,-1,1),IF(E13*J13&lt;0,IF(J13&lt;E13,-(E13/J13-1),E13/J13-1),IF(E13&gt;0,E13/J13-1,-(E13/J13-1)))))</f>
        <v>-0.26362720120944039</v>
      </c>
      <c r="H13" s="60">
        <f>IF(N13=0,IF(E13=0,0,IF(E13&gt;0,1,-1)),IF(E13=0,IF(N13&gt;0,-1,1),IF(E13/N13&lt;0,IF(N13&lt;E13,-(E13/N13-1),E13/N13-1),IF(E13&gt;0,E13/N13-1,-(E13/N13-1)))))</f>
        <v>-0.16110659926908155</v>
      </c>
      <c r="I13" s="482"/>
      <c r="J13" s="488">
        <f>DRE!G12</f>
        <v>5857916</v>
      </c>
      <c r="K13" s="171">
        <f>J13/$J$9</f>
        <v>0.6109354423458172</v>
      </c>
      <c r="L13" s="60">
        <f>IF(N13=0,IF(J13=0,0,IF(J13&gt;0,1,-1)),IF(J13=0,IF(N13&gt;0,-1,1),IF(J13*N13&lt;0,IF(N13&lt;J13,-(J13/N13-1),J13/N13-1),IF(J13&gt;0,J13/N13-1,-(J13/N13-1)))))</f>
        <v>0.13922377647401096</v>
      </c>
      <c r="M13" s="482"/>
      <c r="N13" s="488">
        <f>DRE!H12</f>
        <v>5142024</v>
      </c>
      <c r="O13" s="171">
        <f>N13/$N$9</f>
        <v>0.61021764446408078</v>
      </c>
      <c r="P13" s="60">
        <v>1</v>
      </c>
    </row>
    <row r="14" spans="1:18" ht="12.75" customHeight="1">
      <c r="A14" s="503"/>
      <c r="B14" s="341"/>
      <c r="C14" s="341"/>
      <c r="D14" s="341"/>
      <c r="E14" s="504"/>
      <c r="F14" s="83"/>
      <c r="G14" s="76"/>
      <c r="H14" s="76"/>
      <c r="I14" s="482"/>
      <c r="J14" s="504"/>
      <c r="K14" s="83"/>
      <c r="L14" s="76"/>
      <c r="M14" s="482"/>
      <c r="N14" s="504"/>
      <c r="O14" s="83"/>
      <c r="P14" s="501"/>
    </row>
    <row r="15" spans="1:18" ht="12.75" customHeight="1">
      <c r="A15" s="503" t="s">
        <v>50</v>
      </c>
      <c r="B15" s="697" t="s">
        <v>51</v>
      </c>
      <c r="C15" s="697"/>
      <c r="D15" s="697"/>
      <c r="E15" s="490">
        <f>DRE!F14</f>
        <v>-3456732</v>
      </c>
      <c r="F15" s="171">
        <f>E15/$E$9</f>
        <v>-0.45862404772076559</v>
      </c>
      <c r="G15" s="60">
        <f>IF(J15=0,IF(E15=0,0,IF(E15&gt;0,1,-1)),IF(E15=0,IF(J15&gt;0,-1,1),IF(E15*J15&lt;0,IF(J15&lt;E15,-(E15/J15-1),E15/J15-1),IF(E15&gt;0,E15/J15-1,-(E15/J15-1)))))</f>
        <v>0.17333498503780542</v>
      </c>
      <c r="H15" s="60">
        <f>IF(N15=0,IF(E15=0,0,IF(E15&gt;0,1,-1)),IF(E15=0,IF(N15&gt;0,-1,1),IF(E15/N15&lt;0,IF(N15&lt;E15,-(E15/N15-1),E15/N15-1),IF(E15&gt;0,E15/N15-1,-(E15/N15-1)))))</f>
        <v>7.0321873227470411E-2</v>
      </c>
      <c r="I15" s="482"/>
      <c r="J15" s="488">
        <f>DRE!G14</f>
        <v>-4181539</v>
      </c>
      <c r="K15" s="171">
        <f>J15/$J$9</f>
        <v>-0.43610225524764878</v>
      </c>
      <c r="L15" s="60">
        <f>IF(N15=0,IF(J15=0,0,IF(J15&gt;0,1,-1)),IF(J15=0,IF(N15&gt;0,-1,1),IF(J15*N15&lt;0,IF(N15&lt;J15,-(J15/N15-1),J15/N15-1),IF(J15&gt;0,J15/N15-1,-(J15/N15-1)))))</f>
        <v>-0.12461288423466921</v>
      </c>
      <c r="M15" s="482"/>
      <c r="N15" s="488">
        <f>DRE!H14</f>
        <v>-3718203</v>
      </c>
      <c r="O15" s="171">
        <f>N15/$N$9</f>
        <v>-0.44124902495579149</v>
      </c>
      <c r="P15" s="60">
        <v>1</v>
      </c>
    </row>
    <row r="16" spans="1:18" ht="6" customHeight="1">
      <c r="A16" s="134"/>
      <c r="B16" s="14"/>
      <c r="C16" s="14"/>
      <c r="D16" s="14"/>
      <c r="E16" s="264"/>
      <c r="F16" s="83"/>
      <c r="G16" s="76"/>
      <c r="H16" s="76"/>
      <c r="I16" s="482"/>
      <c r="J16" s="264"/>
      <c r="K16" s="83"/>
      <c r="L16" s="76"/>
      <c r="M16" s="482"/>
      <c r="N16" s="264"/>
      <c r="O16" s="83"/>
      <c r="P16" s="501"/>
    </row>
    <row r="17" spans="1:16" ht="12.75" customHeight="1">
      <c r="A17" s="503"/>
      <c r="B17" s="342"/>
      <c r="C17" s="698" t="s">
        <v>52</v>
      </c>
      <c r="D17" s="681"/>
      <c r="E17" s="490">
        <f>DRE!F16</f>
        <v>-2468018</v>
      </c>
      <c r="F17" s="171">
        <f t="shared" ref="F17:F18" si="0">E17/$E$9</f>
        <v>-0.32744580864461242</v>
      </c>
      <c r="G17" s="60">
        <f t="shared" ref="G17:G18" si="1">IF(J17=0,IF(E17=0,0,IF(E17&gt;0,1,-1)),IF(E17=0,IF(J17&gt;0,-1,1),IF(E17*J17&lt;0,IF(J17&lt;E17,-(E17/J17-1),E17/J17-1),IF(E17&gt;0,E17/J17-1,-(E17/J17-1)))))</f>
        <v>1.5086073586261795E-2</v>
      </c>
      <c r="H17" s="60">
        <f t="shared" ref="H17:H18" si="2">IF(N17=0,IF(E17=0,0,IF(E17&gt;0,1,-1)),IF(E17=0,IF(N17&gt;0,-1,1),IF(E17/N17&lt;0,IF(N17&lt;E17,-(E17/N17-1),E17/N17-1),IF(E17&gt;0,E17/N17-1,-(E17/N17-1)))))</f>
        <v>-9.3685342640521752E-2</v>
      </c>
      <c r="I17" s="482"/>
      <c r="J17" s="488">
        <f>DRE!G16</f>
        <v>-2505821</v>
      </c>
      <c r="K17" s="170">
        <f t="shared" ref="K17:K18" si="3">J17/$J$9</f>
        <v>-0.26133779676499935</v>
      </c>
      <c r="L17" s="64">
        <f t="shared" ref="L17:L18" si="4">IF(N17=0,IF(J17=0,0,IF(J17&gt;0,1,-1)),IF(J17=0,IF(N17&gt;0,-1,1),IF(J17*N17&lt;0,IF(N17&lt;J17,-(J17/N17-1),J17/N17-1),IF(J17&gt;0,J17/N17-1,-(J17/N17-1)))))</f>
        <v>-0.11043748424072075</v>
      </c>
      <c r="M17" s="482"/>
      <c r="N17" s="488">
        <f>DRE!H16</f>
        <v>-2256607</v>
      </c>
      <c r="O17" s="170">
        <f t="shared" ref="O17:O18" si="5">N17/$N$9</f>
        <v>-0.26779754587321181</v>
      </c>
      <c r="P17" s="64">
        <v>1</v>
      </c>
    </row>
    <row r="18" spans="1:16" ht="12.75" customHeight="1">
      <c r="A18" s="503"/>
      <c r="B18" s="342"/>
      <c r="C18" s="698" t="s">
        <v>53</v>
      </c>
      <c r="D18" s="681"/>
      <c r="E18" s="486">
        <f>DRE!F17</f>
        <v>-885233</v>
      </c>
      <c r="F18" s="170">
        <f t="shared" si="0"/>
        <v>-0.11744883364865905</v>
      </c>
      <c r="G18" s="64">
        <f t="shared" si="1"/>
        <v>-6.7886323106598478E-3</v>
      </c>
      <c r="H18" s="64">
        <f t="shared" si="2"/>
        <v>-7.9560338246377427E-2</v>
      </c>
      <c r="I18" s="482"/>
      <c r="J18" s="486">
        <f>DRE!G17</f>
        <v>-879264</v>
      </c>
      <c r="K18" s="170">
        <f t="shared" si="3"/>
        <v>-9.1700451283144482E-2</v>
      </c>
      <c r="L18" s="64">
        <f t="shared" si="4"/>
        <v>-7.2281016690366018E-2</v>
      </c>
      <c r="M18" s="482"/>
      <c r="N18" s="486">
        <f>DRE!H17</f>
        <v>-819994</v>
      </c>
      <c r="O18" s="170">
        <f t="shared" si="5"/>
        <v>-9.7310865751439407E-2</v>
      </c>
      <c r="P18" s="64">
        <v>1</v>
      </c>
    </row>
    <row r="19" spans="1:16" ht="6" customHeight="1">
      <c r="A19" s="134"/>
      <c r="B19" s="14"/>
      <c r="C19" s="14"/>
      <c r="D19" s="14"/>
      <c r="E19" s="264"/>
      <c r="F19" s="83"/>
      <c r="G19" s="76"/>
      <c r="H19" s="76"/>
      <c r="I19" s="482"/>
      <c r="J19" s="264"/>
      <c r="K19" s="83"/>
      <c r="L19" s="76"/>
      <c r="M19" s="482"/>
      <c r="N19" s="264"/>
      <c r="O19" s="83"/>
      <c r="P19" s="501"/>
    </row>
    <row r="20" spans="1:16" ht="12.75" customHeight="1">
      <c r="A20" s="503"/>
      <c r="B20" s="342"/>
      <c r="C20" s="698" t="s">
        <v>269</v>
      </c>
      <c r="D20" s="681"/>
      <c r="E20" s="490">
        <f>DRE!F19</f>
        <v>-103481</v>
      </c>
      <c r="F20" s="171">
        <f>E20/$E$9</f>
        <v>-1.3729405427494103E-2</v>
      </c>
      <c r="G20" s="60">
        <f>IF(J20=0,IF(E20=0,0,IF(E20&gt;0,1,-1)),IF(E20=0,IF(J20&gt;0,-1,1),IF(E20*J20&lt;0,IF(J20&lt;E20,-(E20/J20-1),E20/J20-1),IF(E20&gt;0,E20/J20-1,-(E20/J20-1)))))</f>
        <v>0.8700728478983093</v>
      </c>
      <c r="H20" s="60">
        <f>IF(N20=0,IF(E20=0,0,IF(E20&gt;0,1,-1)),IF(E20=0,IF(N20&gt;0,-1,1),IF(E20/N20&lt;0,IF(N20&lt;E20,-(E20/N20-1),E20/N20-1),IF(E20&gt;0,E20/N20-1,-(E20/N20-1)))))</f>
        <v>0.83871465487950481</v>
      </c>
      <c r="I20" s="482"/>
      <c r="J20" s="488">
        <f>DRE!G19</f>
        <v>-796454</v>
      </c>
      <c r="K20" s="171">
        <f t="shared" ref="K20:K22" si="6">J20/$J$9</f>
        <v>-8.3064007199504991E-2</v>
      </c>
      <c r="L20" s="60">
        <f t="shared" ref="L20:L22" si="7">IF(N20=0,IF(J20=0,0,IF(J20&gt;0,1,-1)),IF(J20=0,IF(N20&gt;0,-1,1),IF(J20*N20&lt;0,IF(N20&lt;J20,-(J20/N20-1),J20/N20-1),IF(J20&gt;0,J20/N20-1,-(J20/N20-1)))))</f>
        <v>-0.24135211548592439</v>
      </c>
      <c r="M20" s="482"/>
      <c r="N20" s="488">
        <f>DRE!H19</f>
        <v>-641602</v>
      </c>
      <c r="O20" s="171">
        <f t="shared" ref="O20:O22" si="8">N20/$N$9</f>
        <v>-7.6140613331140264E-2</v>
      </c>
      <c r="P20" s="60">
        <v>1</v>
      </c>
    </row>
    <row r="21" spans="1:16" ht="12.75" customHeight="1">
      <c r="A21" s="503"/>
      <c r="B21" s="342"/>
      <c r="C21" s="342"/>
      <c r="D21" s="505" t="s">
        <v>270</v>
      </c>
      <c r="E21" s="486">
        <f>DRE!F20</f>
        <v>815120</v>
      </c>
      <c r="F21" s="170">
        <f>E21/$E$9</f>
        <v>0.10814654817849646</v>
      </c>
      <c r="G21" s="64">
        <f>IF(J21=0,IF(E21=0,0,IF(E21&gt;0,1,-1)),IF(E21=0,IF(J21&gt;0,-1,1),IF(E21*J21&lt;0,IF(J21&lt;E21,-(E21/J21-1),E21/J21-1),IF(E21&gt;0,E21/J21-1,-(E21/J21-1)))))</f>
        <v>8.3280234367847665</v>
      </c>
      <c r="H21" s="64">
        <f>IF(N21=0,IF(E21=0,0,IF(E21&gt;0,1,-1)),IF(E21=0,IF(N21&gt;0,-1,1),IF(E21/N21&lt;0,IF(N21&lt;E21,-(E21/N21-1),E21/N21-1),IF(E21&gt;0,E21/N21-1,-(E21/N21-1)))))</f>
        <v>17.691554495631635</v>
      </c>
      <c r="I21" s="482"/>
      <c r="J21" s="486">
        <f>DRE!G20</f>
        <v>87384</v>
      </c>
      <c r="K21" s="170">
        <f t="shared" si="6"/>
        <v>9.1134769931741737E-3</v>
      </c>
      <c r="L21" s="64">
        <f t="shared" si="7"/>
        <v>1.0038065536930452</v>
      </c>
      <c r="M21" s="482"/>
      <c r="N21" s="486">
        <f>DRE!H20</f>
        <v>43609</v>
      </c>
      <c r="O21" s="170">
        <f t="shared" si="8"/>
        <v>5.1751958484507459E-3</v>
      </c>
      <c r="P21" s="64">
        <v>1</v>
      </c>
    </row>
    <row r="22" spans="1:16" ht="12.75" customHeight="1">
      <c r="A22" s="503"/>
      <c r="B22" s="342"/>
      <c r="C22" s="342"/>
      <c r="D22" s="505" t="s">
        <v>271</v>
      </c>
      <c r="E22" s="486">
        <f>DRE!F21</f>
        <v>-918601</v>
      </c>
      <c r="F22" s="170">
        <f>E22/$E$9</f>
        <v>-0.12187595360599057</v>
      </c>
      <c r="G22" s="64">
        <f>IF(J22=0,IF(E22=0,0,IF(E22&gt;0,1,-1)),IF(E22=0,IF(J22&gt;0,-1,1),IF(E22*J22&lt;0,IF(J22&lt;E22,-(E22/J22-1),E22/J22-1),IF(E22&gt;0,E22/J22-1,-(E22/J22-1)))))</f>
        <v>-3.9331868509840051E-2</v>
      </c>
      <c r="H22" s="64">
        <f>IF(N22=0,IF(E22=0,0,IF(E22&gt;0,1,-1)),IF(E22=0,IF(N22&gt;0,-1,1),IF(E22/N22&lt;0,IF(N22&lt;E22,-(E22/N22-1),E22/N22-1),IF(E22&gt;0,E22/N22-1,-(E22/N22-1)))))</f>
        <v>-0.34061041051588492</v>
      </c>
      <c r="I22" s="482"/>
      <c r="J22" s="486">
        <f>DRE!G21</f>
        <v>-883838</v>
      </c>
      <c r="K22" s="170">
        <f t="shared" si="6"/>
        <v>-9.2177484192679168E-2</v>
      </c>
      <c r="L22" s="64">
        <f t="shared" si="7"/>
        <v>-0.28987713273721516</v>
      </c>
      <c r="M22" s="482"/>
      <c r="N22" s="486">
        <f>DRE!H21</f>
        <v>-685211</v>
      </c>
      <c r="O22" s="170">
        <f t="shared" si="8"/>
        <v>-8.1315809179591012E-2</v>
      </c>
      <c r="P22" s="64">
        <v>1</v>
      </c>
    </row>
    <row r="23" spans="1:16" ht="6" customHeight="1">
      <c r="A23" s="134"/>
      <c r="B23" s="14"/>
      <c r="C23" s="14"/>
      <c r="D23" s="14"/>
      <c r="E23" s="264"/>
      <c r="F23" s="83"/>
      <c r="G23" s="76"/>
      <c r="H23" s="76"/>
      <c r="I23" s="482"/>
      <c r="J23" s="264"/>
      <c r="K23" s="83"/>
      <c r="L23" s="76"/>
      <c r="M23" s="482"/>
      <c r="N23" s="264"/>
      <c r="O23" s="83"/>
      <c r="P23" s="501"/>
    </row>
    <row r="24" spans="1:16" ht="12.75" customHeight="1">
      <c r="A24" s="340" t="s">
        <v>47</v>
      </c>
      <c r="B24" s="679" t="s">
        <v>288</v>
      </c>
      <c r="C24" s="679"/>
      <c r="D24" s="679"/>
      <c r="E24" s="490">
        <f>DRE!F23</f>
        <v>856878</v>
      </c>
      <c r="F24" s="171">
        <f>E24/$E$9</f>
        <v>0.11368681655473267</v>
      </c>
      <c r="G24" s="60">
        <f>IF(J24=0,IF(E24=0,0,IF(E24&gt;0,1,-1)),IF(E24=0,IF(J24&gt;0,-1,1),IF(E24*J24&lt;0,IF(J24&lt;E24,-(E24/J24-1),E24/J24-1),IF(E24&gt;0,E24/J24-1,-(E24/J24-1)))))</f>
        <v>-0.48885125481917258</v>
      </c>
      <c r="H24" s="60">
        <f>IF(N24=0,IF(E24=0,0,IF(E24&gt;0,1,-1)),IF(E24=0,IF(N24&gt;0,-1,1),IF(E24/N24&lt;0,IF(N24&lt;E24,-(E24/N24-1),E24/N24-1),IF(E24&gt;0,E24/N24-1,-(E24/N24-1)))))</f>
        <v>-0.39818418185993887</v>
      </c>
      <c r="I24" s="482"/>
      <c r="J24" s="488">
        <f>DRE!G23</f>
        <v>1676377</v>
      </c>
      <c r="K24" s="171">
        <f>J24/$J$9</f>
        <v>0.17483318709816834</v>
      </c>
      <c r="L24" s="60">
        <f>IF(N24=0,IF(J24=0,0,IF(J24&gt;0,1,-1)),IF(J24=0,IF(N24&gt;0,-1,1),IF(J24*N24&lt;0,IF(N24&lt;J24,-(J24/N24-1),J24/N24-1),IF(J24&gt;0,J24/N24-1,-(J24/N24-1)))))</f>
        <v>0.17737903851677994</v>
      </c>
      <c r="M24" s="482"/>
      <c r="N24" s="488">
        <f>DRE!H23</f>
        <v>1423821</v>
      </c>
      <c r="O24" s="171">
        <f>N24/$N$9</f>
        <v>0.16896861950828934</v>
      </c>
      <c r="P24" s="60">
        <v>1</v>
      </c>
    </row>
    <row r="25" spans="1:16" ht="12.75" customHeight="1">
      <c r="A25" s="134"/>
      <c r="B25" s="14"/>
      <c r="C25" s="14"/>
      <c r="D25" s="14"/>
      <c r="E25" s="264"/>
      <c r="F25" s="83"/>
      <c r="G25" s="76"/>
      <c r="H25" s="76"/>
      <c r="I25" s="482"/>
      <c r="J25" s="264"/>
      <c r="K25" s="83"/>
      <c r="L25" s="76"/>
      <c r="M25" s="482"/>
      <c r="N25" s="264"/>
      <c r="O25" s="83"/>
      <c r="P25" s="501"/>
    </row>
    <row r="26" spans="1:16" ht="12.75" customHeight="1">
      <c r="A26" s="503"/>
      <c r="B26" s="697" t="s">
        <v>289</v>
      </c>
      <c r="C26" s="697"/>
      <c r="D26" s="697"/>
      <c r="E26" s="490">
        <f>DRE!F25</f>
        <v>343883</v>
      </c>
      <c r="F26" s="171">
        <f t="shared" ref="F26:F27" si="9">E26/$E$9</f>
        <v>4.5624888884171537E-2</v>
      </c>
      <c r="G26" s="60">
        <f>IF(J26=0,IF(E26=0,0,IF(E26&gt;0,1,-1)),IF(E26=0,IF(J26&gt;0,-1,1),IF(E26*J26&lt;0,IF(J26&lt;E26,-(E26/J26-1),E26/J26-1),IF(E26&gt;0,E26/J26-1,-(E26/J26-1)))))</f>
        <v>2.864925838553106</v>
      </c>
      <c r="H26" s="60">
        <f>IF(N26=0,IF(E26=0,0,IF(E26&gt;0,1,-1)),IF(E26=0,IF(N26&gt;0,-1,1),IF(E26/N26&lt;0,IF(N26&lt;E26,-(E26/N26-1),E26/N26-1),IF(E26&gt;0,E26/N26-1,-(E26/N26-1)))))</f>
        <v>7.4123778623107333</v>
      </c>
      <c r="I26" s="482"/>
      <c r="J26" s="488">
        <f>DRE!G25</f>
        <v>-184395</v>
      </c>
      <c r="K26" s="171">
        <f t="shared" ref="K26:K27" si="10">J26/$J$9</f>
        <v>-1.9230975809717474E-2</v>
      </c>
      <c r="L26" s="60">
        <f t="shared" ref="L26:L28" si="11">IF(N26=0,IF(J26=0,0,IF(J26&gt;0,1,-1)),IF(J26=0,IF(N26&gt;0,-1,1),IF(J26*N26&lt;0,IF(N26&lt;J26,-(J26/N26-1),J26/N26-1),IF(J26&gt;0,J26/N26-1,-(J26/N26-1)))))</f>
        <v>-2.4384090400537031</v>
      </c>
      <c r="M26" s="482"/>
      <c r="N26" s="488">
        <f>DRE!H25</f>
        <v>-53628</v>
      </c>
      <c r="O26" s="171">
        <f t="shared" ref="O26:O28" si="12">N26/$N$9</f>
        <v>-6.3641771872942881E-3</v>
      </c>
      <c r="P26" s="60">
        <v>1</v>
      </c>
    </row>
    <row r="27" spans="1:16" ht="12.75" customHeight="1">
      <c r="A27" s="503"/>
      <c r="B27" s="342"/>
      <c r="C27" s="698" t="s">
        <v>290</v>
      </c>
      <c r="D27" s="681"/>
      <c r="E27" s="486">
        <f>DRE!F26</f>
        <v>712926</v>
      </c>
      <c r="F27" s="170">
        <f t="shared" si="9"/>
        <v>9.4587896268896327E-2</v>
      </c>
      <c r="G27" s="64">
        <f>IF(J27=0,IF(E27=0,0,IF(E27&gt;0,1,-1)),IF(E27=0,IF(J27&gt;0,-1,1),IF(E27*J27&lt;0,IF(J27&lt;E27,-(E27/J27-1),E27/J27-1),IF(E27&gt;0,E27/J27-1,-(E27/J27-1)))))</f>
        <v>8.5795060600360102</v>
      </c>
      <c r="H27" s="64">
        <f>IF(N27=0,IF(E27=0,0,IF(E27&gt;0,1,-1)),IF(E27=0,IF(N27&gt;0,-1,1),IF(E27/N27&lt;0,IF(N27&lt;E27,-(E27/N27-1),E27/N27-1),IF(E27&gt;0,E27/N27-1,-(E27/N27-1)))))</f>
        <v>13.500976324139614</v>
      </c>
      <c r="I27" s="482"/>
      <c r="J27" s="486">
        <f>DRE!G26</f>
        <v>74422</v>
      </c>
      <c r="K27" s="170">
        <f t="shared" si="10"/>
        <v>7.7616404008286231E-3</v>
      </c>
      <c r="L27" s="64">
        <f t="shared" si="11"/>
        <v>0.51374989829956874</v>
      </c>
      <c r="M27" s="482"/>
      <c r="N27" s="486">
        <f>DRE!H26</f>
        <v>49164</v>
      </c>
      <c r="O27" s="170">
        <f t="shared" si="12"/>
        <v>5.8344224516322886E-3</v>
      </c>
      <c r="P27" s="64">
        <v>1</v>
      </c>
    </row>
    <row r="28" spans="1:16" ht="12.75" customHeight="1">
      <c r="A28" s="503"/>
      <c r="B28" s="342"/>
      <c r="C28" s="698" t="s">
        <v>54</v>
      </c>
      <c r="D28" s="681"/>
      <c r="E28" s="486">
        <f>DRE!F27</f>
        <v>-369043</v>
      </c>
      <c r="F28" s="170">
        <f>E28/$E$9</f>
        <v>-4.896300738472479E-2</v>
      </c>
      <c r="G28" s="64">
        <f>IF(J28=0,IF(E28=0,0,IF(E28&gt;0,1,-1)),IF(E28=0,IF(J28&gt;0,-1,1),IF(E28*J28&lt;0,IF(J28&lt;E28,-(E28/J28-1),E28/J28-1),IF(E28&gt;0,E28/J28-1,-(E28/J28-1)))))</f>
        <v>-0.42588392570812572</v>
      </c>
      <c r="H28" s="64">
        <f>IF(N28=0,IF(E28=0,0,IF(E28&gt;0,1,-1)),IF(E28=0,IF(N28&gt;0,-1,1),IF(E28/N28&lt;0,IF(N28&lt;E28,-(E28/N28-1),E28/N28-1),IF(E28&gt;0,E28/N28-1,-(E28/N28-1)))))</f>
        <v>-2.5901918437232467</v>
      </c>
      <c r="I28" s="482"/>
      <c r="J28" s="486">
        <f>DRE!G27</f>
        <v>-258817</v>
      </c>
      <c r="K28" s="170">
        <f>J28/$J$9</f>
        <v>-2.6992616210546098E-2</v>
      </c>
      <c r="L28" s="64">
        <f t="shared" si="11"/>
        <v>-1.5178710405479023</v>
      </c>
      <c r="M28" s="482"/>
      <c r="N28" s="486">
        <f>DRE!H27</f>
        <v>-102792</v>
      </c>
      <c r="O28" s="170">
        <f t="shared" si="12"/>
        <v>-1.2198599638926578E-2</v>
      </c>
      <c r="P28" s="64">
        <v>1</v>
      </c>
    </row>
    <row r="29" spans="1:16" ht="6" customHeight="1">
      <c r="A29" s="134"/>
      <c r="B29" s="14"/>
      <c r="C29" s="14"/>
      <c r="D29" s="14"/>
      <c r="E29" s="264"/>
      <c r="F29" s="83"/>
      <c r="G29" s="76"/>
      <c r="H29" s="76"/>
      <c r="I29" s="482"/>
      <c r="J29" s="264"/>
      <c r="K29" s="83"/>
      <c r="L29" s="76"/>
      <c r="M29" s="482"/>
      <c r="N29" s="264"/>
      <c r="O29" s="83"/>
      <c r="P29" s="501"/>
    </row>
    <row r="30" spans="1:16" ht="12.75" customHeight="1">
      <c r="A30" s="503"/>
      <c r="B30" s="697" t="s">
        <v>291</v>
      </c>
      <c r="C30" s="697"/>
      <c r="D30" s="697"/>
      <c r="E30" s="490">
        <f>DRE!F29</f>
        <v>0</v>
      </c>
      <c r="F30" s="171">
        <f t="shared" ref="F30:F31" si="13">E30/$E$9</f>
        <v>0</v>
      </c>
      <c r="G30" s="60">
        <f t="shared" ref="G30:G31" si="14">IF(J30=0,IF(E30=0,0,IF(E30&gt;0,1,-1)),IF(E30=0,IF(J30&gt;0,-1,1),IF(E30*J30&lt;0,IF(J30&lt;E30,-(E30/J30-1),E30/J30-1),IF(E30&gt;0,E30/J30-1,-(E30/J30-1)))))</f>
        <v>0</v>
      </c>
      <c r="H30" s="60">
        <f t="shared" ref="H30:H31" si="15">IF(N30=0,IF(E30=0,0,IF(E30&gt;0,1,-1)),IF(E30=0,IF(N30&gt;0,-1,1),IF(E30/N30&lt;0,IF(N30&lt;E30,-(E30/N30-1),E30/N30-1),IF(E30&gt;0,E30/N30-1,-(E30/N30-1)))))</f>
        <v>0</v>
      </c>
      <c r="I30" s="482"/>
      <c r="J30" s="486">
        <f>DRE!G29</f>
        <v>0</v>
      </c>
      <c r="K30" s="170">
        <f t="shared" ref="K30:K31" si="16">J30/$J$9</f>
        <v>0</v>
      </c>
      <c r="L30" s="64">
        <f t="shared" ref="L30:L31" si="17">IF(N30=0,IF(J30=0,0,IF(J30&gt;0,1,-1)),IF(J30=0,IF(N30&gt;0,-1,1),IF(J30*N30&lt;0,IF(N30&lt;J30,-(J30/N30-1),J30/N30-1),IF(J30&gt;0,J30/N30-1,-(J30/N30-1)))))</f>
        <v>0</v>
      </c>
      <c r="M30" s="482"/>
      <c r="N30" s="486">
        <f>DRE!H29</f>
        <v>0</v>
      </c>
      <c r="O30" s="170">
        <f t="shared" ref="O30:O31" si="18">N30/$N$9</f>
        <v>0</v>
      </c>
      <c r="P30" s="64">
        <v>1</v>
      </c>
    </row>
    <row r="31" spans="1:16" ht="12.75" customHeight="1">
      <c r="A31" s="503"/>
      <c r="B31" s="697" t="s">
        <v>292</v>
      </c>
      <c r="C31" s="697"/>
      <c r="D31" s="697"/>
      <c r="E31" s="490">
        <f>DRE!F30</f>
        <v>0</v>
      </c>
      <c r="F31" s="171">
        <f t="shared" si="13"/>
        <v>0</v>
      </c>
      <c r="G31" s="60">
        <f t="shared" si="14"/>
        <v>0</v>
      </c>
      <c r="H31" s="60">
        <f t="shared" si="15"/>
        <v>0</v>
      </c>
      <c r="I31" s="482"/>
      <c r="J31" s="486">
        <f>DRE!G30</f>
        <v>0</v>
      </c>
      <c r="K31" s="170">
        <f t="shared" si="16"/>
        <v>0</v>
      </c>
      <c r="L31" s="64">
        <f t="shared" si="17"/>
        <v>0</v>
      </c>
      <c r="M31" s="482"/>
      <c r="N31" s="486">
        <f>DRE!H30</f>
        <v>0</v>
      </c>
      <c r="O31" s="170">
        <f t="shared" si="18"/>
        <v>0</v>
      </c>
      <c r="P31" s="64">
        <v>1</v>
      </c>
    </row>
    <row r="32" spans="1:16" ht="6" customHeight="1">
      <c r="A32" s="134"/>
      <c r="B32" s="14"/>
      <c r="C32" s="14"/>
      <c r="D32" s="14"/>
      <c r="E32" s="264"/>
      <c r="F32" s="83"/>
      <c r="G32" s="76"/>
      <c r="H32" s="76"/>
      <c r="I32" s="482"/>
      <c r="J32" s="264"/>
      <c r="K32" s="83"/>
      <c r="L32" s="76"/>
      <c r="M32" s="482"/>
      <c r="N32" s="264"/>
      <c r="O32" s="83"/>
      <c r="P32" s="501"/>
    </row>
    <row r="33" spans="1:16" ht="12.75" customHeight="1">
      <c r="A33" s="340" t="s">
        <v>47</v>
      </c>
      <c r="B33" s="679" t="s">
        <v>293</v>
      </c>
      <c r="C33" s="679"/>
      <c r="D33" s="679"/>
      <c r="E33" s="490">
        <f>DRE!F32</f>
        <v>1200761</v>
      </c>
      <c r="F33" s="171">
        <f>E33/$E$9</f>
        <v>0.15931170543890422</v>
      </c>
      <c r="G33" s="60">
        <f>IF(J33=0,IF(E33=0,0,IF(E33&gt;0,1,-1)),IF(E33=0,IF(J33&gt;0,-1,1),IF(E33*J33&lt;0,IF(J33&lt;E33,-(E33/J33-1),E33/J33-1),IF(E33&gt;0,E33/J33-1,-(E33/J33-1)))))</f>
        <v>-0.19519069264910704</v>
      </c>
      <c r="H33" s="60">
        <f>IF(N33=0,IF(E33=0,0,IF(E33&gt;0,1,-1)),IF(E33=0,IF(N33&gt;0,-1,1),IF(E33/N33&lt;0,IF(N33&lt;E33,-(E33/N33-1),E33/N33-1),IF(E33&gt;0,E33/N33-1,-(E33/N33-1)))))</f>
        <v>-0.12365557260911419</v>
      </c>
      <c r="I33" s="482"/>
      <c r="J33" s="487">
        <f>DRE!G32</f>
        <v>1491982</v>
      </c>
      <c r="K33" s="171">
        <f>J33/$J$9</f>
        <v>0.15560221128845086</v>
      </c>
      <c r="L33" s="64">
        <f>IF(N33=0,IF(J33=0,0,IF(J33&gt;0,1,-1)),IF(J33=0,IF(N33&gt;0,-1,1),IF(J33*N33&lt;0,IF(N33&lt;J33,-(J33/N33-1),J33/N33-1),IF(J33&gt;0,J33/N33-1,-(J33/N33-1)))))</f>
        <v>8.8884558598679053E-2</v>
      </c>
      <c r="M33" s="482"/>
      <c r="N33" s="487">
        <f>DRE!H32</f>
        <v>1370193</v>
      </c>
      <c r="O33" s="171">
        <f>N33/$N$9</f>
        <v>0.16260444232099505</v>
      </c>
      <c r="P33" s="64">
        <v>1</v>
      </c>
    </row>
    <row r="34" spans="1:16" ht="12.75" customHeight="1">
      <c r="A34" s="134"/>
      <c r="B34" s="14"/>
      <c r="C34" s="14"/>
      <c r="D34" s="14"/>
      <c r="E34" s="264"/>
      <c r="F34" s="83"/>
      <c r="G34" s="76"/>
      <c r="H34" s="76"/>
      <c r="I34" s="482"/>
      <c r="J34" s="264"/>
      <c r="K34" s="83"/>
      <c r="L34" s="76"/>
      <c r="M34" s="482"/>
      <c r="N34" s="264"/>
      <c r="O34" s="83"/>
      <c r="P34" s="501"/>
    </row>
    <row r="35" spans="1:16" ht="12.75" customHeight="1">
      <c r="A35" s="503"/>
      <c r="B35" s="697" t="s">
        <v>294</v>
      </c>
      <c r="C35" s="697"/>
      <c r="D35" s="697"/>
      <c r="E35" s="490">
        <f>DRE!F34</f>
        <v>-104492</v>
      </c>
      <c r="F35" s="171">
        <f t="shared" ref="F35:F37" si="19">E35/$E$9</f>
        <v>-1.3863540475350197E-2</v>
      </c>
      <c r="G35" s="60">
        <f t="shared" ref="G35:G37" si="20">IF(J35=0,IF(E35=0,0,IF(E35&gt;0,1,-1)),IF(E35=0,IF(J35&gt;0,-1,1),IF(E35*J35&lt;0,IF(J35&lt;E35,-(E35/J35-1),E35/J35-1),IF(E35&gt;0,E35/J35-1,-(E35/J35-1)))))</f>
        <v>0.74249163957898467</v>
      </c>
      <c r="H35" s="60">
        <f t="shared" ref="H35:H37" si="21">IF(N35=0,IF(E35=0,0,IF(E35&gt;0,1,-1)),IF(E35=0,IF(N35&gt;0,-1,1),IF(E35/N35&lt;0,IF(N35&lt;E35,-(E35/N35-1),E35/N35-1),IF(E35&gt;0,E35/N35-1,-(E35/N35-1)))))</f>
        <v>0.70150004142182554</v>
      </c>
      <c r="I35" s="482"/>
      <c r="J35" s="488">
        <f>DRE!G34</f>
        <v>-405781</v>
      </c>
      <c r="K35" s="171">
        <f t="shared" ref="K35:K37" si="22">J35/$J$9</f>
        <v>-4.2319827517248117E-2</v>
      </c>
      <c r="L35" s="60">
        <f t="shared" ref="L35:L37" si="23">IF(N35=0,IF(J35=0,0,IF(J35&gt;0,1,-1)),IF(J35=0,IF(N35&gt;0,-1,1),IF(J35*N35&lt;0,IF(N35&lt;J35,-(J35/N35-1),J35/N35-1),IF(J35&gt;0,J35/N35-1,-(J35/N35-1)))))</f>
        <v>-0.15918550407505072</v>
      </c>
      <c r="M35" s="482"/>
      <c r="N35" s="488">
        <f>DRE!H34</f>
        <v>-350057</v>
      </c>
      <c r="O35" s="171">
        <f t="shared" ref="O35:O37" si="24">N35/$N$9</f>
        <v>-4.1542193884774307E-2</v>
      </c>
      <c r="P35" s="60">
        <v>1</v>
      </c>
    </row>
    <row r="36" spans="1:16" ht="12.75" customHeight="1">
      <c r="A36" s="503"/>
      <c r="B36" s="342"/>
      <c r="C36" s="698" t="s">
        <v>295</v>
      </c>
      <c r="D36" s="681"/>
      <c r="E36" s="486">
        <f>DRE!F35</f>
        <v>-162813</v>
      </c>
      <c r="F36" s="170">
        <f t="shared" si="19"/>
        <v>-2.1601315080706576E-2</v>
      </c>
      <c r="G36" s="64">
        <f t="shared" si="20"/>
        <v>0.65565688567790836</v>
      </c>
      <c r="H36" s="64">
        <f t="shared" si="21"/>
        <v>0.4145460037325106</v>
      </c>
      <c r="I36" s="482"/>
      <c r="J36" s="486">
        <f>DRE!G35</f>
        <v>-472822</v>
      </c>
      <c r="K36" s="170">
        <f t="shared" si="22"/>
        <v>-4.931168656580838E-2</v>
      </c>
      <c r="L36" s="64">
        <f t="shared" si="23"/>
        <v>-0.70020532404161129</v>
      </c>
      <c r="M36" s="482"/>
      <c r="N36" s="486">
        <f>DRE!H35</f>
        <v>-278097</v>
      </c>
      <c r="O36" s="170">
        <f t="shared" si="24"/>
        <v>-3.300250957065301E-2</v>
      </c>
      <c r="P36" s="64">
        <v>1</v>
      </c>
    </row>
    <row r="37" spans="1:16" ht="12.75" customHeight="1">
      <c r="A37" s="503"/>
      <c r="B37" s="342"/>
      <c r="C37" s="698" t="s">
        <v>296</v>
      </c>
      <c r="D37" s="681"/>
      <c r="E37" s="486">
        <f>DRE!F36</f>
        <v>58321</v>
      </c>
      <c r="F37" s="170">
        <f t="shared" si="19"/>
        <v>7.7377746053563798E-3</v>
      </c>
      <c r="G37" s="64">
        <f t="shared" si="20"/>
        <v>-0.13006965886547039</v>
      </c>
      <c r="H37" s="64">
        <f t="shared" si="21"/>
        <v>1.8104641467481934</v>
      </c>
      <c r="I37" s="482"/>
      <c r="J37" s="486">
        <f>DRE!G36</f>
        <v>67041</v>
      </c>
      <c r="K37" s="170">
        <f t="shared" si="22"/>
        <v>6.9918590485602604E-3</v>
      </c>
      <c r="L37" s="64">
        <f t="shared" si="23"/>
        <v>1.9316425792106726</v>
      </c>
      <c r="M37" s="482"/>
      <c r="N37" s="486">
        <f>DRE!H36</f>
        <v>-71960</v>
      </c>
      <c r="O37" s="170">
        <f t="shared" si="24"/>
        <v>-8.5396843141212989E-3</v>
      </c>
      <c r="P37" s="64">
        <v>1</v>
      </c>
    </row>
    <row r="38" spans="1:16" ht="6" customHeight="1">
      <c r="A38" s="134"/>
      <c r="B38" s="14"/>
      <c r="C38" s="14"/>
      <c r="D38" s="14"/>
      <c r="E38" s="264"/>
      <c r="F38" s="83"/>
      <c r="G38" s="76"/>
      <c r="H38" s="76"/>
      <c r="I38" s="482"/>
      <c r="J38" s="264"/>
      <c r="K38" s="83"/>
      <c r="L38" s="76"/>
      <c r="M38" s="482"/>
      <c r="N38" s="264"/>
      <c r="O38" s="83"/>
      <c r="P38" s="501"/>
    </row>
    <row r="39" spans="1:16" ht="12.75" customHeight="1">
      <c r="A39" s="340" t="s">
        <v>47</v>
      </c>
      <c r="B39" s="679" t="s">
        <v>297</v>
      </c>
      <c r="C39" s="679"/>
      <c r="D39" s="679"/>
      <c r="E39" s="490">
        <f>DRE!F38</f>
        <v>1096269</v>
      </c>
      <c r="F39" s="171">
        <f>E39/$E$9</f>
        <v>0.14544816496355401</v>
      </c>
      <c r="G39" s="60">
        <f>IF(J39=0,IF(E39=0,0,IF(E39&gt;0,1,-1)),IF(E39=0,IF(J39&gt;0,-1,1),IF(E39*J39&lt;0,IF(J39&lt;E39,-(E39/J39-1),E39/J39-1),IF(E39&gt;0,E39/J39-1,-(E39/J39-1)))))</f>
        <v>9.2690026983957008E-3</v>
      </c>
      <c r="H39" s="60">
        <f>IF(N39=0,IF(E39=0,0,IF(E39&gt;0,1,-1)),IF(E39=0,IF(N39&gt;0,-1,1),IF(E39/N39&lt;0,IF(N39&lt;E39,-(E39/N39-1),E39/N39-1),IF(E39&gt;0,E39/N39-1,-(E39/N39-1)))))</f>
        <v>7.46302453790475E-2</v>
      </c>
      <c r="I39" s="482"/>
      <c r="J39" s="488">
        <f>DRE!G38</f>
        <v>1086201</v>
      </c>
      <c r="K39" s="171">
        <f>J39/$J$9</f>
        <v>0.11328238377120275</v>
      </c>
      <c r="L39" s="60">
        <f>IF(N39=0,IF(J39=0,0,IF(J39&gt;0,1,-1)),IF(J39=0,IF(N39&gt;0,-1,1),IF(J39*N39&lt;0,IF(N39&lt;J39,-(J39/N39-1),J39/N39-1),IF(J39&gt;0,J39/N39-1,-(J39/N39-1)))))</f>
        <v>6.4760973046731118E-2</v>
      </c>
      <c r="M39" s="482"/>
      <c r="N39" s="488">
        <f>DRE!H38</f>
        <v>1020136</v>
      </c>
      <c r="O39" s="171">
        <f>N39/$N$9</f>
        <v>0.12106224843622075</v>
      </c>
      <c r="P39" s="60">
        <v>1</v>
      </c>
    </row>
    <row r="40" spans="1:16" ht="6" customHeight="1">
      <c r="A40" s="134"/>
      <c r="B40" s="14"/>
      <c r="C40" s="14"/>
      <c r="D40" s="14"/>
      <c r="E40" s="264"/>
      <c r="F40" s="83"/>
      <c r="G40" s="76"/>
      <c r="H40" s="76"/>
      <c r="I40" s="482"/>
      <c r="J40" s="264"/>
      <c r="K40" s="83"/>
      <c r="L40" s="76"/>
      <c r="M40" s="482"/>
      <c r="N40" s="264"/>
      <c r="O40" s="83"/>
      <c r="P40" s="501"/>
    </row>
    <row r="41" spans="1:16" ht="12.75" customHeight="1">
      <c r="A41" s="503"/>
      <c r="B41" s="697" t="s">
        <v>298</v>
      </c>
      <c r="C41" s="697"/>
      <c r="D41" s="697"/>
      <c r="E41" s="490">
        <f>DRE!F40</f>
        <v>0</v>
      </c>
      <c r="F41" s="171">
        <f t="shared" ref="F41:F43" si="25">E41/$E$9</f>
        <v>0</v>
      </c>
      <c r="G41" s="60">
        <f t="shared" ref="G41:G43" si="26">IF(J41=0,IF(E41=0,0,IF(E41&gt;0,1,-1)),IF(E41=0,IF(J41&gt;0,-1,1),IF(E41*J41&lt;0,IF(J41&lt;E41,-(E41/J41-1),E41/J41-1),IF(E41&gt;0,E41/J41-1,-(E41/J41-1)))))</f>
        <v>0</v>
      </c>
      <c r="H41" s="60">
        <f t="shared" ref="H41:H43" si="27">IF(N41=0,IF(E41=0,0,IF(E41&gt;0,1,-1)),IF(E41=0,IF(N41&gt;0,-1,1),IF(E41/N41&lt;0,IF(N41&lt;E41,-(E41/N41-1),E41/N41-1),IF(E41&gt;0,E41/N41-1,-(E41/N41-1)))))</f>
        <v>0</v>
      </c>
      <c r="I41" s="482"/>
      <c r="J41" s="488">
        <f>DRE!G40</f>
        <v>0</v>
      </c>
      <c r="K41" s="171">
        <f t="shared" ref="K41:K43" si="28">J41/$J$9</f>
        <v>0</v>
      </c>
      <c r="L41" s="60">
        <f t="shared" ref="L41:L43" si="29">IF(N41=0,IF(J41=0,0,IF(J41&gt;0,1,-1)),IF(J41=0,IF(N41&gt;0,-1,1),IF(J41*N41&lt;0,IF(N41&lt;J41,-(J41/N41-1),J41/N41-1),IF(J41&gt;0,J41/N41-1,-(J41/N41-1)))))</f>
        <v>0</v>
      </c>
      <c r="M41" s="482"/>
      <c r="N41" s="488">
        <f>DRE!H40</f>
        <v>0</v>
      </c>
      <c r="O41" s="171">
        <f t="shared" ref="O41:O43" si="30">N41/$N$9</f>
        <v>0</v>
      </c>
      <c r="P41" s="60">
        <v>1</v>
      </c>
    </row>
    <row r="42" spans="1:16" ht="12.75" customHeight="1">
      <c r="A42" s="503"/>
      <c r="B42" s="342"/>
      <c r="C42" s="698" t="s">
        <v>299</v>
      </c>
      <c r="D42" s="681"/>
      <c r="E42" s="486">
        <f>DRE!F41</f>
        <v>0</v>
      </c>
      <c r="F42" s="170">
        <f t="shared" si="25"/>
        <v>0</v>
      </c>
      <c r="G42" s="64">
        <f t="shared" si="26"/>
        <v>0</v>
      </c>
      <c r="H42" s="64">
        <f t="shared" si="27"/>
        <v>0</v>
      </c>
      <c r="I42" s="482"/>
      <c r="J42" s="486">
        <f>DRE!G41</f>
        <v>0</v>
      </c>
      <c r="K42" s="170">
        <f t="shared" si="28"/>
        <v>0</v>
      </c>
      <c r="L42" s="64">
        <f t="shared" si="29"/>
        <v>0</v>
      </c>
      <c r="M42" s="482"/>
      <c r="N42" s="486">
        <f>DRE!H41</f>
        <v>0</v>
      </c>
      <c r="O42" s="170">
        <f t="shared" si="30"/>
        <v>0</v>
      </c>
      <c r="P42" s="64">
        <v>1</v>
      </c>
    </row>
    <row r="43" spans="1:16" ht="12.75" customHeight="1">
      <c r="A43" s="503"/>
      <c r="B43" s="342"/>
      <c r="C43" s="698" t="s">
        <v>300</v>
      </c>
      <c r="D43" s="681"/>
      <c r="E43" s="486">
        <f>DRE!F42</f>
        <v>0</v>
      </c>
      <c r="F43" s="170">
        <f t="shared" si="25"/>
        <v>0</v>
      </c>
      <c r="G43" s="64">
        <f t="shared" si="26"/>
        <v>0</v>
      </c>
      <c r="H43" s="64">
        <f t="shared" si="27"/>
        <v>0</v>
      </c>
      <c r="I43" s="482"/>
      <c r="J43" s="486">
        <f>DRE!G42</f>
        <v>0</v>
      </c>
      <c r="K43" s="170">
        <f t="shared" si="28"/>
        <v>0</v>
      </c>
      <c r="L43" s="64">
        <f t="shared" si="29"/>
        <v>0</v>
      </c>
      <c r="M43" s="482"/>
      <c r="N43" s="486">
        <f>DRE!H42</f>
        <v>0</v>
      </c>
      <c r="O43" s="170">
        <f t="shared" si="30"/>
        <v>0</v>
      </c>
      <c r="P43" s="64">
        <v>1</v>
      </c>
    </row>
    <row r="44" spans="1:16" ht="6" customHeight="1">
      <c r="A44" s="134"/>
      <c r="B44" s="14"/>
      <c r="C44" s="14"/>
      <c r="D44" s="14"/>
      <c r="E44" s="264"/>
      <c r="F44" s="83"/>
      <c r="G44" s="76"/>
      <c r="H44" s="76"/>
      <c r="I44" s="482"/>
      <c r="J44" s="264"/>
      <c r="K44" s="83"/>
      <c r="L44" s="76"/>
      <c r="M44" s="482"/>
      <c r="N44" s="264"/>
      <c r="O44" s="83"/>
      <c r="P44" s="501"/>
    </row>
    <row r="45" spans="1:16" ht="12.75" customHeight="1">
      <c r="A45" s="340" t="s">
        <v>47</v>
      </c>
      <c r="B45" s="679" t="s">
        <v>134</v>
      </c>
      <c r="C45" s="679"/>
      <c r="D45" s="679"/>
      <c r="E45" s="490">
        <f>DRE!F44</f>
        <v>1096269</v>
      </c>
      <c r="F45" s="171">
        <f>E45/$E$9</f>
        <v>0.14544816496355401</v>
      </c>
      <c r="G45" s="60">
        <f>IF(J45=0,IF(E45=0,0,IF(E45&gt;0,1,-1)),IF(E45=0,IF(J45&gt;0,-1,1),IF(E45*J45&lt;0,IF(J45&lt;E45,-(E45/J45-1),E45/J45-1),IF(E45&gt;0,E45/J45-1,-(E45/J45-1)))))</f>
        <v>9.2690026983957008E-3</v>
      </c>
      <c r="H45" s="60">
        <f>IF(N45=0,IF(E45=0,0,IF(E45&gt;0,1,-1)),IF(E45=0,IF(N45&gt;0,-1,1),IF(E45/N45&lt;0,IF(N45&lt;E45,-(E45/N45-1),E45/N45-1),IF(E45&gt;0,E45/N45-1,-(E45/N45-1)))))</f>
        <v>7.46302453790475E-2</v>
      </c>
      <c r="I45" s="479"/>
      <c r="J45" s="488">
        <f>DRE!G44</f>
        <v>1086201</v>
      </c>
      <c r="K45" s="171">
        <f>J45/$J$9</f>
        <v>0.11328238377120275</v>
      </c>
      <c r="L45" s="60">
        <f>IF(N45=0,IF(J45=0,0,IF(J45&gt;0,1,-1)),IF(J45=0,IF(N45&gt;0,-1,1),IF(J45*N45&lt;0,IF(N45&lt;J45,-(J45/N45-1),J45/N45-1),IF(J45&gt;0,J45/N45-1,-(J45/N45-1)))))</f>
        <v>6.4760973046731118E-2</v>
      </c>
      <c r="M45" s="479"/>
      <c r="N45" s="488">
        <f>DRE!H44</f>
        <v>1020136</v>
      </c>
      <c r="O45" s="171">
        <f>N45/$N$9</f>
        <v>0.12106224843622075</v>
      </c>
      <c r="P45" s="60">
        <v>1</v>
      </c>
    </row>
    <row r="46" spans="1:16" ht="8.25" customHeight="1">
      <c r="E46" s="489"/>
      <c r="F46" s="40"/>
      <c r="G46" s="39"/>
      <c r="H46" s="39"/>
      <c r="J46" s="39"/>
      <c r="K46" s="40"/>
      <c r="L46" s="39"/>
      <c r="N46" s="39"/>
      <c r="O46" s="40"/>
      <c r="P46" s="39"/>
    </row>
    <row r="47" spans="1:16" ht="12.75" customHeight="1">
      <c r="A47" s="656" t="s">
        <v>43</v>
      </c>
      <c r="B47" s="657"/>
      <c r="C47" s="657"/>
      <c r="D47" s="699"/>
      <c r="E47" s="507"/>
      <c r="F47" s="508"/>
      <c r="G47" s="509"/>
      <c r="H47" s="507"/>
      <c r="I47" s="508"/>
      <c r="J47" s="510"/>
      <c r="K47" s="509"/>
      <c r="L47" s="507"/>
      <c r="M47" s="508"/>
      <c r="N47" s="510"/>
      <c r="O47" s="509"/>
      <c r="P47" s="511"/>
    </row>
    <row r="48" spans="1:16" ht="12.75" customHeight="1">
      <c r="A48" s="515" t="s">
        <v>44</v>
      </c>
      <c r="B48" s="661" t="s">
        <v>119</v>
      </c>
      <c r="C48" s="661"/>
      <c r="D48" s="661"/>
      <c r="E48" s="661"/>
      <c r="F48" s="661"/>
      <c r="G48" s="661"/>
      <c r="H48" s="661"/>
      <c r="I48" s="661"/>
      <c r="J48" s="661"/>
      <c r="K48" s="661"/>
      <c r="L48" s="661"/>
      <c r="M48" s="661"/>
      <c r="N48" s="661"/>
      <c r="O48" s="661"/>
      <c r="P48" s="700"/>
    </row>
    <row r="49" spans="1:18" ht="12.75" customHeight="1">
      <c r="A49" s="516" t="s">
        <v>45</v>
      </c>
      <c r="B49" s="664" t="s">
        <v>55</v>
      </c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84"/>
    </row>
    <row r="50" spans="1:18" ht="6.75" customHeight="1">
      <c r="A50" s="134"/>
      <c r="B50" s="14"/>
      <c r="C50" s="14"/>
      <c r="D50" s="54"/>
      <c r="E50" s="54"/>
      <c r="F50" s="54"/>
      <c r="G50" s="54"/>
      <c r="H50" s="482"/>
      <c r="I50" s="54"/>
      <c r="J50" s="54"/>
      <c r="K50" s="54"/>
      <c r="L50" s="482"/>
      <c r="M50" s="54"/>
      <c r="N50" s="54"/>
      <c r="O50" s="54"/>
      <c r="P50" s="512"/>
    </row>
    <row r="51" spans="1:18" ht="12.75" customHeight="1">
      <c r="A51" s="650" t="s">
        <v>179</v>
      </c>
      <c r="B51" s="651"/>
      <c r="C51" s="651"/>
      <c r="D51" s="652"/>
      <c r="E51" s="299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512"/>
    </row>
    <row r="52" spans="1:18">
      <c r="A52" s="323" t="s">
        <v>180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506"/>
      <c r="Q52" s="326"/>
      <c r="R52" s="325"/>
    </row>
    <row r="53" spans="1:18" ht="6.75" customHeight="1"/>
    <row r="54" spans="1:18">
      <c r="A54" s="683" t="str">
        <f>Menu!D31</f>
        <v>Copyright© 2017 Prof. Alexandre Alcantara - Todos os direitos reservados - Versão 1.0</v>
      </c>
      <c r="B54" s="683"/>
      <c r="C54" s="683"/>
      <c r="D54" s="683"/>
      <c r="E54" s="683"/>
      <c r="F54" s="683"/>
      <c r="G54" s="683"/>
      <c r="H54" s="683"/>
      <c r="I54" s="683"/>
      <c r="J54" s="683"/>
      <c r="K54" s="683"/>
      <c r="L54" s="683"/>
      <c r="M54" s="683"/>
      <c r="N54" s="683"/>
      <c r="O54" s="683"/>
      <c r="P54" s="683"/>
    </row>
    <row r="55" spans="1:18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sheetProtection algorithmName="SHA-512" hashValue="KZ3nM7wSAkFqY5R64eamwcy8h1ndfT0EhRXbzxr0cyfS8vdFQ8xZeJ8Sv7plAirJtyOnXyGXhuN6A6jwZg+Jtg==" saltValue="qK5SsbFZ/To2kK4DI9vR3A==" spinCount="100000" sheet="1" objects="1" scenarios="1"/>
  <mergeCells count="38">
    <mergeCell ref="A47:D47"/>
    <mergeCell ref="B48:P48"/>
    <mergeCell ref="C36:D36"/>
    <mergeCell ref="C37:D37"/>
    <mergeCell ref="B39:D39"/>
    <mergeCell ref="B41:D41"/>
    <mergeCell ref="C42:D42"/>
    <mergeCell ref="B31:D31"/>
    <mergeCell ref="B33:D33"/>
    <mergeCell ref="B35:D35"/>
    <mergeCell ref="C43:D43"/>
    <mergeCell ref="B45:D45"/>
    <mergeCell ref="B24:D24"/>
    <mergeCell ref="B26:D26"/>
    <mergeCell ref="C27:D27"/>
    <mergeCell ref="C28:D28"/>
    <mergeCell ref="B30:D30"/>
    <mergeCell ref="B13:D13"/>
    <mergeCell ref="B15:D15"/>
    <mergeCell ref="C17:D17"/>
    <mergeCell ref="C18:D18"/>
    <mergeCell ref="C20:D20"/>
    <mergeCell ref="A54:P54"/>
    <mergeCell ref="B49:P49"/>
    <mergeCell ref="A51:D51"/>
    <mergeCell ref="A8:D8"/>
    <mergeCell ref="A1:C1"/>
    <mergeCell ref="A3:P3"/>
    <mergeCell ref="J5:L5"/>
    <mergeCell ref="E5:H5"/>
    <mergeCell ref="A7:D7"/>
    <mergeCell ref="A2:P2"/>
    <mergeCell ref="N5:P5"/>
    <mergeCell ref="E6:H6"/>
    <mergeCell ref="A4:P4"/>
    <mergeCell ref="A5:D5"/>
    <mergeCell ref="B9:D9"/>
    <mergeCell ref="B11:D11"/>
  </mergeCells>
  <phoneticPr fontId="16" type="noConversion"/>
  <hyperlinks>
    <hyperlink ref="P1" location="Menu!A1" display="Menu" xr:uid="{00000000-0004-0000-0700-000000000000}"/>
    <hyperlink ref="A1:C1" location="Menu!A1" display="Menu" xr:uid="{00000000-0004-0000-0700-000001000000}"/>
  </hyperlinks>
  <printOptions horizontalCentered="1" verticalCentered="1"/>
  <pageMargins left="0.51181102362204722" right="0.51181102362204722" top="0.70866141732283472" bottom="0.6692913385826772" header="0.51181102362204722" footer="0.51181102362204722"/>
  <pageSetup paperSize="9" scale="75" orientation="landscape" horizontalDpi="4294967295" verticalDpi="1200" r:id="rId1"/>
  <headerFooter alignWithMargins="0">
    <oddHeader>&amp;LAnálise das Demonstrações Contábeis &amp;RPlanilha ADC Acadêmica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pageSetUpPr fitToPage="1"/>
  </sheetPr>
  <dimension ref="A1:J85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91" customWidth="1"/>
    <col min="2" max="2" width="3.28515625" style="91" customWidth="1"/>
    <col min="3" max="4" width="3.140625" style="91" customWidth="1"/>
    <col min="5" max="5" width="52.7109375" style="331" customWidth="1"/>
    <col min="6" max="6" width="9.28515625" style="331" customWidth="1"/>
    <col min="7" max="9" width="16.7109375" style="91" customWidth="1"/>
    <col min="10" max="10" width="4.7109375" style="91" customWidth="1"/>
    <col min="11" max="16384" width="9.140625" style="91" hidden="1"/>
  </cols>
  <sheetData>
    <row r="1" spans="1:10" ht="12.75" customHeight="1">
      <c r="A1" s="7"/>
      <c r="B1" s="7"/>
      <c r="C1" s="7"/>
      <c r="D1" s="7"/>
      <c r="E1" s="289"/>
      <c r="F1" s="289"/>
      <c r="G1" s="7"/>
      <c r="H1" s="7"/>
      <c r="I1" s="7"/>
      <c r="J1" s="7"/>
    </row>
    <row r="2" spans="1:10" ht="21" customHeight="1">
      <c r="A2" s="7"/>
      <c r="B2" s="701" t="str">
        <f>Empresa!E8</f>
        <v>LOJAS RENNER</v>
      </c>
      <c r="C2" s="702"/>
      <c r="D2" s="702"/>
      <c r="E2" s="702"/>
      <c r="F2" s="702"/>
      <c r="G2" s="702"/>
      <c r="H2" s="703"/>
      <c r="I2" s="392" t="s">
        <v>11</v>
      </c>
      <c r="J2" s="7"/>
    </row>
    <row r="3" spans="1:10" ht="15.75">
      <c r="A3" s="7"/>
      <c r="B3" s="634" t="s">
        <v>163</v>
      </c>
      <c r="C3" s="635"/>
      <c r="D3" s="635"/>
      <c r="E3" s="635"/>
      <c r="F3" s="635"/>
      <c r="G3" s="635"/>
      <c r="H3" s="635"/>
      <c r="I3" s="636"/>
      <c r="J3" s="7"/>
    </row>
    <row r="4" spans="1:10" ht="12.75" customHeight="1">
      <c r="A4" s="7"/>
      <c r="B4" s="7"/>
      <c r="C4" s="7"/>
      <c r="D4" s="7"/>
      <c r="E4" s="289"/>
      <c r="F4" s="289"/>
      <c r="G4" s="7"/>
      <c r="H4" s="7"/>
      <c r="I4" s="7"/>
      <c r="J4" s="7"/>
    </row>
    <row r="5" spans="1:10" ht="12.75" customHeight="1">
      <c r="E5" s="343"/>
      <c r="F5" s="343"/>
      <c r="G5" s="12">
        <f>Empresa!E9</f>
        <v>44196</v>
      </c>
      <c r="H5" s="12">
        <f>Empresa!E10</f>
        <v>43830</v>
      </c>
      <c r="I5" s="12">
        <f>Empresa!E11</f>
        <v>43465</v>
      </c>
    </row>
    <row r="6" spans="1:10" ht="12.95" customHeight="1">
      <c r="A6" s="7"/>
      <c r="B6" s="344" t="s">
        <v>153</v>
      </c>
      <c r="C6" s="395"/>
      <c r="D6" s="395"/>
      <c r="E6" s="300"/>
      <c r="F6" s="290"/>
      <c r="G6" s="345"/>
      <c r="H6" s="188"/>
      <c r="I6" s="188"/>
      <c r="J6" s="7"/>
    </row>
    <row r="7" spans="1:10" ht="12.95" customHeight="1">
      <c r="A7" s="7"/>
      <c r="B7" s="134"/>
      <c r="C7" s="346" t="s">
        <v>164</v>
      </c>
      <c r="D7" s="346"/>
      <c r="E7" s="299"/>
      <c r="F7" s="291"/>
      <c r="G7" s="145"/>
      <c r="H7" s="145"/>
      <c r="I7" s="145"/>
      <c r="J7" s="7"/>
    </row>
    <row r="8" spans="1:10" ht="12.95" customHeight="1">
      <c r="A8" s="7"/>
      <c r="B8" s="134"/>
      <c r="C8" s="346" t="s">
        <v>242</v>
      </c>
      <c r="D8" s="346"/>
      <c r="E8" s="299"/>
      <c r="F8" s="291"/>
      <c r="G8" s="145"/>
      <c r="H8" s="145"/>
      <c r="I8" s="145"/>
      <c r="J8" s="7"/>
    </row>
    <row r="9" spans="1:10" ht="12.95" customHeight="1">
      <c r="A9" s="7"/>
      <c r="B9" s="134"/>
      <c r="C9" s="346" t="s">
        <v>243</v>
      </c>
      <c r="D9" s="346"/>
      <c r="E9" s="299"/>
      <c r="F9" s="291"/>
      <c r="G9" s="145"/>
      <c r="H9" s="145"/>
      <c r="I9" s="145"/>
      <c r="J9" s="7"/>
    </row>
    <row r="10" spans="1:10" ht="12.95" customHeight="1">
      <c r="A10" s="7"/>
      <c r="B10" s="134"/>
      <c r="C10" s="346" t="s">
        <v>244</v>
      </c>
      <c r="D10" s="346"/>
      <c r="E10" s="299"/>
      <c r="F10" s="291"/>
      <c r="G10" s="145"/>
      <c r="H10" s="145"/>
      <c r="I10" s="145"/>
      <c r="J10" s="7"/>
    </row>
    <row r="11" spans="1:10" ht="12.95" customHeight="1">
      <c r="A11" s="7"/>
      <c r="B11" s="134"/>
      <c r="C11" s="346"/>
      <c r="D11" s="447" t="s">
        <v>30</v>
      </c>
      <c r="E11" s="299"/>
      <c r="F11" s="291"/>
      <c r="G11" s="145"/>
      <c r="H11" s="145"/>
      <c r="I11" s="145"/>
      <c r="J11" s="7"/>
    </row>
    <row r="12" spans="1:10" ht="12.95" customHeight="1">
      <c r="A12" s="7"/>
      <c r="B12" s="134"/>
      <c r="C12" s="346"/>
      <c r="D12" s="346" t="s">
        <v>245</v>
      </c>
      <c r="E12" s="299"/>
      <c r="F12" s="291"/>
      <c r="G12" s="145"/>
      <c r="H12" s="145"/>
      <c r="I12" s="145"/>
      <c r="J12" s="7"/>
    </row>
    <row r="13" spans="1:10" ht="12.95" customHeight="1">
      <c r="A13" s="7"/>
      <c r="B13" s="134"/>
      <c r="C13" s="346"/>
      <c r="D13" s="346" t="s">
        <v>246</v>
      </c>
      <c r="E13" s="299"/>
      <c r="F13" s="291"/>
      <c r="G13" s="145"/>
      <c r="H13" s="145"/>
      <c r="I13" s="145"/>
      <c r="J13" s="7"/>
    </row>
    <row r="14" spans="1:10" ht="12.95" customHeight="1">
      <c r="A14" s="7"/>
      <c r="B14" s="134"/>
      <c r="C14" s="346"/>
      <c r="D14" s="346" t="s">
        <v>214</v>
      </c>
      <c r="E14" s="299"/>
      <c r="F14" s="291"/>
      <c r="G14" s="145"/>
      <c r="H14" s="145"/>
      <c r="I14" s="145"/>
      <c r="J14" s="7"/>
    </row>
    <row r="15" spans="1:10" ht="12.95" customHeight="1">
      <c r="A15" s="7"/>
      <c r="B15" s="134"/>
      <c r="C15" s="346"/>
      <c r="D15" s="346" t="s">
        <v>247</v>
      </c>
      <c r="E15" s="299"/>
      <c r="F15" s="291"/>
      <c r="G15" s="145"/>
      <c r="H15" s="145"/>
      <c r="I15" s="145"/>
      <c r="J15" s="7"/>
    </row>
    <row r="16" spans="1:10" ht="12.95" customHeight="1">
      <c r="A16" s="7"/>
      <c r="B16" s="294"/>
      <c r="C16" s="301"/>
      <c r="D16" s="348" t="s">
        <v>26</v>
      </c>
      <c r="E16" s="348"/>
      <c r="F16" s="394"/>
      <c r="G16" s="424">
        <f>G17-(SUM(G7:G15))</f>
        <v>0</v>
      </c>
      <c r="H16" s="424">
        <f t="shared" ref="H16:I16" si="0">H17-(SUM(H7:H15))</f>
        <v>0</v>
      </c>
      <c r="I16" s="424">
        <f t="shared" si="0"/>
        <v>0</v>
      </c>
      <c r="J16" s="7"/>
    </row>
    <row r="17" spans="1:10" ht="24.95" customHeight="1">
      <c r="A17" s="7"/>
      <c r="B17" s="107"/>
      <c r="C17" s="349" t="s">
        <v>154</v>
      </c>
      <c r="D17" s="295"/>
      <c r="E17" s="295"/>
      <c r="F17" s="302" t="s">
        <v>168</v>
      </c>
      <c r="G17" s="315"/>
      <c r="H17" s="315"/>
      <c r="I17" s="315"/>
      <c r="J17" s="7"/>
    </row>
    <row r="18" spans="1:10" ht="12.95" customHeight="1">
      <c r="A18" s="7"/>
      <c r="B18" s="8"/>
      <c r="C18" s="8"/>
      <c r="D18" s="8"/>
      <c r="E18" s="299"/>
      <c r="F18" s="299"/>
      <c r="G18" s="292"/>
      <c r="H18" s="292"/>
      <c r="I18" s="292"/>
      <c r="J18" s="7"/>
    </row>
    <row r="19" spans="1:10" ht="12.95" customHeight="1">
      <c r="A19" s="7"/>
      <c r="B19" s="344" t="s">
        <v>155</v>
      </c>
      <c r="C19" s="297"/>
      <c r="D19" s="297"/>
      <c r="E19" s="300"/>
      <c r="F19" s="290"/>
      <c r="G19" s="292"/>
      <c r="H19" s="292"/>
      <c r="I19" s="292"/>
      <c r="J19" s="7"/>
    </row>
    <row r="20" spans="1:10" ht="12.95" customHeight="1">
      <c r="A20" s="7"/>
      <c r="B20" s="134"/>
      <c r="C20" s="346" t="s">
        <v>167</v>
      </c>
      <c r="D20" s="14"/>
      <c r="E20" s="346"/>
      <c r="F20" s="436"/>
      <c r="G20" s="145"/>
      <c r="H20" s="145"/>
      <c r="I20" s="145"/>
      <c r="J20" s="7"/>
    </row>
    <row r="21" spans="1:10" ht="12.95" customHeight="1">
      <c r="A21" s="152"/>
      <c r="B21" s="293"/>
      <c r="C21" s="346" t="s">
        <v>248</v>
      </c>
      <c r="D21" s="180"/>
      <c r="E21" s="346"/>
      <c r="F21" s="436"/>
      <c r="G21" s="145"/>
      <c r="H21" s="145"/>
      <c r="I21" s="145"/>
      <c r="J21" s="152"/>
    </row>
    <row r="22" spans="1:10" ht="12.95" customHeight="1">
      <c r="A22" s="152"/>
      <c r="B22" s="293"/>
      <c r="C22" s="346" t="s">
        <v>249</v>
      </c>
      <c r="D22" s="180"/>
      <c r="E22" s="346"/>
      <c r="F22" s="393"/>
      <c r="G22" s="145"/>
      <c r="H22" s="145"/>
      <c r="I22" s="145"/>
      <c r="J22" s="152"/>
    </row>
    <row r="23" spans="1:10" ht="12.95" customHeight="1">
      <c r="A23" s="152"/>
      <c r="B23" s="293"/>
      <c r="C23" s="346" t="s">
        <v>275</v>
      </c>
      <c r="D23" s="180"/>
      <c r="E23" s="346"/>
      <c r="F23" s="480"/>
      <c r="G23" s="439"/>
      <c r="H23" s="439"/>
      <c r="I23" s="439"/>
      <c r="J23" s="152"/>
    </row>
    <row r="24" spans="1:10" ht="12.95" customHeight="1">
      <c r="A24" s="152"/>
      <c r="B24" s="293"/>
      <c r="C24" s="346" t="s">
        <v>250</v>
      </c>
      <c r="D24" s="180"/>
      <c r="E24" s="346"/>
      <c r="F24" s="436"/>
      <c r="G24" s="439"/>
      <c r="H24" s="439"/>
      <c r="I24" s="439"/>
      <c r="J24" s="152"/>
    </row>
    <row r="25" spans="1:10" ht="12.95" customHeight="1">
      <c r="A25" s="152"/>
      <c r="B25" s="293"/>
      <c r="C25" s="346" t="s">
        <v>156</v>
      </c>
      <c r="D25" s="180"/>
      <c r="E25" s="346"/>
      <c r="F25" s="436"/>
      <c r="G25" s="439"/>
      <c r="H25" s="439"/>
      <c r="I25" s="439"/>
      <c r="J25" s="152"/>
    </row>
    <row r="26" spans="1:10" ht="12.95" customHeight="1">
      <c r="A26" s="7"/>
      <c r="B26" s="134"/>
      <c r="C26" s="346" t="s">
        <v>26</v>
      </c>
      <c r="D26" s="14"/>
      <c r="E26" s="346"/>
      <c r="F26" s="393"/>
      <c r="G26" s="424">
        <f>G27-(SUM(G20:G25))</f>
        <v>0</v>
      </c>
      <c r="H26" s="424">
        <f>H27-(SUM(H20:H25))</f>
        <v>0</v>
      </c>
      <c r="I26" s="424">
        <f>I27-(SUM(I20:I25))</f>
        <v>0</v>
      </c>
      <c r="J26" s="7"/>
    </row>
    <row r="27" spans="1:10" ht="24.95" customHeight="1">
      <c r="A27" s="7"/>
      <c r="B27" s="107"/>
      <c r="C27" s="349" t="s">
        <v>157</v>
      </c>
      <c r="D27" s="295"/>
      <c r="E27" s="295"/>
      <c r="F27" s="302" t="s">
        <v>169</v>
      </c>
      <c r="G27" s="315"/>
      <c r="H27" s="315"/>
      <c r="I27" s="315"/>
      <c r="J27" s="7"/>
    </row>
    <row r="28" spans="1:10" ht="12.95" customHeight="1">
      <c r="A28" s="7"/>
      <c r="B28" s="8"/>
      <c r="C28" s="8"/>
      <c r="D28" s="8"/>
      <c r="E28" s="299"/>
      <c r="F28" s="299"/>
      <c r="G28" s="292"/>
      <c r="H28" s="292"/>
      <c r="I28" s="292"/>
      <c r="J28" s="7"/>
    </row>
    <row r="29" spans="1:10" ht="12.95" customHeight="1">
      <c r="A29" s="7"/>
      <c r="B29" s="344" t="s">
        <v>158</v>
      </c>
      <c r="C29" s="254"/>
      <c r="D29" s="297"/>
      <c r="E29" s="300"/>
      <c r="F29" s="290"/>
      <c r="G29" s="292"/>
      <c r="H29" s="292"/>
      <c r="I29" s="292"/>
      <c r="J29" s="7"/>
    </row>
    <row r="30" spans="1:10" ht="12.95" customHeight="1">
      <c r="A30" s="7"/>
      <c r="B30" s="134"/>
      <c r="C30" s="346" t="s">
        <v>251</v>
      </c>
      <c r="D30" s="14"/>
      <c r="E30" s="188"/>
      <c r="F30" s="298"/>
      <c r="G30" s="145"/>
      <c r="H30" s="145"/>
      <c r="I30" s="145"/>
      <c r="J30" s="7"/>
    </row>
    <row r="31" spans="1:10" ht="12.95" customHeight="1">
      <c r="A31" s="7"/>
      <c r="B31" s="134"/>
      <c r="C31" s="346" t="s">
        <v>165</v>
      </c>
      <c r="D31" s="14"/>
      <c r="E31" s="188"/>
      <c r="F31" s="298"/>
      <c r="G31" s="145"/>
      <c r="H31" s="145"/>
      <c r="I31" s="145"/>
      <c r="J31" s="7"/>
    </row>
    <row r="32" spans="1:10" ht="12.95" customHeight="1">
      <c r="A32" s="7"/>
      <c r="B32" s="134"/>
      <c r="C32" s="346" t="s">
        <v>303</v>
      </c>
      <c r="D32" s="14"/>
      <c r="E32" s="482"/>
      <c r="F32" s="298"/>
      <c r="G32" s="145"/>
      <c r="H32" s="145"/>
      <c r="I32" s="145"/>
      <c r="J32" s="7"/>
    </row>
    <row r="33" spans="1:10" ht="12.95" customHeight="1">
      <c r="A33" s="7"/>
      <c r="B33" s="134"/>
      <c r="C33" s="346" t="s">
        <v>166</v>
      </c>
      <c r="D33" s="14"/>
      <c r="E33" s="188"/>
      <c r="F33" s="298"/>
      <c r="G33" s="145"/>
      <c r="H33" s="145"/>
      <c r="I33" s="145"/>
      <c r="J33" s="7"/>
    </row>
    <row r="34" spans="1:10" ht="12.95" customHeight="1">
      <c r="A34" s="7"/>
      <c r="B34" s="134"/>
      <c r="C34" s="346" t="s">
        <v>304</v>
      </c>
      <c r="D34" s="14"/>
      <c r="E34" s="482"/>
      <c r="F34" s="298"/>
      <c r="G34" s="145"/>
      <c r="H34" s="145"/>
      <c r="I34" s="145"/>
      <c r="J34" s="7"/>
    </row>
    <row r="35" spans="1:10" ht="12.95" customHeight="1">
      <c r="A35" s="7"/>
      <c r="B35" s="134"/>
      <c r="C35" s="346" t="s">
        <v>252</v>
      </c>
      <c r="D35" s="14"/>
      <c r="E35" s="188"/>
      <c r="F35" s="298"/>
      <c r="G35" s="145"/>
      <c r="H35" s="145"/>
      <c r="I35" s="145"/>
      <c r="J35" s="7"/>
    </row>
    <row r="36" spans="1:10" ht="12.95" customHeight="1">
      <c r="A36" s="7"/>
      <c r="B36" s="134"/>
      <c r="C36" s="346" t="s">
        <v>26</v>
      </c>
      <c r="D36" s="14"/>
      <c r="E36" s="299"/>
      <c r="F36" s="291"/>
      <c r="G36" s="424">
        <f>G37-(SUM(G30:G35))</f>
        <v>0</v>
      </c>
      <c r="H36" s="424">
        <f t="shared" ref="H36:I36" si="1">H37-(SUM(H30:H35))</f>
        <v>0</v>
      </c>
      <c r="I36" s="424">
        <f t="shared" si="1"/>
        <v>0</v>
      </c>
      <c r="J36" s="7"/>
    </row>
    <row r="37" spans="1:10" ht="24.95" customHeight="1">
      <c r="A37" s="7"/>
      <c r="B37" s="107"/>
      <c r="C37" s="349" t="s">
        <v>159</v>
      </c>
      <c r="D37" s="295"/>
      <c r="E37" s="295"/>
      <c r="F37" s="302" t="s">
        <v>170</v>
      </c>
      <c r="G37" s="315"/>
      <c r="H37" s="315"/>
      <c r="I37" s="315"/>
      <c r="J37" s="7"/>
    </row>
    <row r="38" spans="1:10" ht="12.95" customHeight="1">
      <c r="A38" s="7"/>
      <c r="B38" s="8"/>
      <c r="C38" s="7"/>
      <c r="D38" s="7"/>
      <c r="E38" s="7"/>
      <c r="F38" s="7"/>
      <c r="G38" s="164"/>
      <c r="H38" s="164"/>
      <c r="I38" s="164"/>
      <c r="J38" s="7"/>
    </row>
    <row r="39" spans="1:10" ht="33.75" customHeight="1">
      <c r="A39" s="7"/>
      <c r="B39" s="351"/>
      <c r="C39" s="349" t="s">
        <v>160</v>
      </c>
      <c r="D39" s="295"/>
      <c r="E39" s="296"/>
      <c r="F39" s="305" t="s">
        <v>175</v>
      </c>
      <c r="G39" s="316">
        <f>G17+G27+G37</f>
        <v>0</v>
      </c>
      <c r="H39" s="316">
        <f>H17+H27+H37</f>
        <v>0</v>
      </c>
      <c r="I39" s="316">
        <f>I17+I27+I37</f>
        <v>0</v>
      </c>
      <c r="J39" s="7"/>
    </row>
    <row r="40" spans="1:10" ht="12.95" customHeight="1">
      <c r="A40" s="7"/>
      <c r="B40" s="299"/>
      <c r="C40" s="8"/>
      <c r="D40" s="8"/>
      <c r="E40" s="7"/>
      <c r="F40" s="7"/>
      <c r="G40" s="292"/>
      <c r="H40" s="292"/>
      <c r="I40" s="292"/>
      <c r="J40" s="7"/>
    </row>
    <row r="41" spans="1:10" ht="15" customHeight="1">
      <c r="A41" s="7"/>
      <c r="B41" s="303"/>
      <c r="C41" s="352" t="s">
        <v>161</v>
      </c>
      <c r="D41" s="304"/>
      <c r="E41" s="268"/>
      <c r="F41" s="302" t="s">
        <v>172</v>
      </c>
      <c r="G41" s="145"/>
      <c r="H41" s="145"/>
      <c r="I41" s="145"/>
      <c r="J41" s="7"/>
    </row>
    <row r="42" spans="1:10" ht="15" customHeight="1">
      <c r="A42" s="7"/>
      <c r="B42" s="303"/>
      <c r="C42" s="352" t="s">
        <v>162</v>
      </c>
      <c r="D42" s="304"/>
      <c r="E42" s="268"/>
      <c r="F42" s="302" t="s">
        <v>173</v>
      </c>
      <c r="G42" s="145"/>
      <c r="H42" s="145"/>
      <c r="I42" s="145"/>
      <c r="J42" s="7"/>
    </row>
    <row r="43" spans="1:10" ht="33.75" customHeight="1">
      <c r="A43" s="7"/>
      <c r="B43" s="351"/>
      <c r="C43" s="349" t="s">
        <v>171</v>
      </c>
      <c r="D43" s="295"/>
      <c r="E43" s="296"/>
      <c r="F43" s="305" t="s">
        <v>176</v>
      </c>
      <c r="G43" s="316">
        <f>G42-G41</f>
        <v>0</v>
      </c>
      <c r="H43" s="316">
        <f>H42-H41</f>
        <v>0</v>
      </c>
      <c r="I43" s="316">
        <f>I42-I41</f>
        <v>0</v>
      </c>
      <c r="J43" s="7"/>
    </row>
    <row r="44" spans="1:10" ht="12.95" customHeight="1">
      <c r="A44" s="7"/>
      <c r="B44" s="299"/>
      <c r="C44" s="8"/>
      <c r="D44" s="8"/>
      <c r="E44" s="7"/>
      <c r="F44" s="7"/>
      <c r="G44" s="292"/>
      <c r="H44" s="292"/>
      <c r="I44" s="292"/>
      <c r="J44" s="7"/>
    </row>
    <row r="45" spans="1:10" ht="39.75" customHeight="1">
      <c r="A45" s="7"/>
      <c r="B45" s="705" t="s">
        <v>174</v>
      </c>
      <c r="C45" s="705"/>
      <c r="D45" s="705"/>
      <c r="E45" s="705"/>
      <c r="F45" s="705"/>
      <c r="G45" s="491" t="str">
        <f>IF(G39=G43,"Não Há Diferença","O total de 'D' está divergente do Total de 'G'")</f>
        <v>Não Há Diferença</v>
      </c>
      <c r="H45" s="491" t="str">
        <f t="shared" ref="H45:I45" si="2">IF(H39=H43,"Não Há Diferença","O total de 'D' está divergente do Total de 'G'")</f>
        <v>Não Há Diferença</v>
      </c>
      <c r="I45" s="491" t="str">
        <f t="shared" si="2"/>
        <v>Não Há Diferença</v>
      </c>
      <c r="J45" s="7"/>
    </row>
    <row r="46" spans="1:10" ht="12.95" customHeight="1">
      <c r="A46" s="7"/>
      <c r="B46" s="7"/>
      <c r="C46" s="7"/>
      <c r="D46" s="7"/>
      <c r="E46" s="289"/>
      <c r="F46" s="289"/>
      <c r="G46" s="7"/>
      <c r="H46" s="7"/>
      <c r="I46" s="7"/>
      <c r="J46" s="7"/>
    </row>
    <row r="47" spans="1:10" ht="12.95" customHeight="1">
      <c r="A47" s="7"/>
      <c r="B47" s="7"/>
      <c r="C47" s="7"/>
      <c r="D47" s="7"/>
      <c r="E47" s="289"/>
      <c r="F47" s="289"/>
      <c r="G47" s="7"/>
      <c r="H47" s="7"/>
      <c r="I47" s="7"/>
      <c r="J47" s="7"/>
    </row>
    <row r="48" spans="1:10" ht="12.95" customHeight="1">
      <c r="A48" s="7"/>
      <c r="B48" s="7"/>
      <c r="C48" s="7"/>
      <c r="D48" s="7"/>
      <c r="E48" s="289"/>
      <c r="F48" s="289"/>
      <c r="G48" s="7"/>
      <c r="H48" s="7"/>
      <c r="I48" s="7"/>
      <c r="J48" s="7"/>
    </row>
    <row r="49" spans="1:10" ht="12.75" customHeight="1">
      <c r="A49" s="7"/>
      <c r="B49" s="7"/>
      <c r="C49" s="7"/>
      <c r="D49" s="7"/>
      <c r="E49" s="289"/>
      <c r="F49" s="289"/>
      <c r="G49" s="7"/>
      <c r="H49" s="7"/>
      <c r="I49" s="7"/>
      <c r="J49" s="7"/>
    </row>
    <row r="50" spans="1:10" ht="12.75" customHeight="1">
      <c r="A50" s="7"/>
      <c r="B50" s="7"/>
      <c r="C50" s="7"/>
      <c r="D50" s="7"/>
      <c r="E50" s="289"/>
      <c r="F50" s="289"/>
      <c r="G50" s="7"/>
      <c r="H50" s="7"/>
      <c r="I50" s="7"/>
      <c r="J50" s="7"/>
    </row>
    <row r="51" spans="1:10" ht="12.75" customHeight="1">
      <c r="A51" s="7"/>
      <c r="B51" s="7"/>
      <c r="C51" s="7"/>
      <c r="D51" s="7"/>
      <c r="E51" s="289"/>
      <c r="F51" s="289"/>
      <c r="G51" s="7"/>
      <c r="H51" s="7"/>
      <c r="I51" s="7"/>
      <c r="J51" s="7"/>
    </row>
    <row r="52" spans="1:10" ht="12.75" hidden="1" customHeight="1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t="12.75" hidden="1" customHeight="1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t="12.75" hidden="1" customHeight="1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t="12.75" hidden="1" customHeight="1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t="12.75" hidden="1" customHeight="1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t="12.75" hidden="1" customHeight="1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t="12.75" hidden="1" customHeight="1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t="12.75" hidden="1" customHeight="1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t="12.75" hidden="1" customHeigh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12.75" hidden="1" customHeight="1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t="12.75" hidden="1" customHeight="1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ht="12.75" hidden="1" customHeight="1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12.75" hidden="1" customHeight="1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t="12.75" hidden="1" customHeight="1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12.75" hidden="1" customHeight="1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ht="12.75" customHeight="1">
      <c r="A67" s="7"/>
      <c r="B67" s="7"/>
      <c r="C67" s="7"/>
      <c r="D67" s="7"/>
      <c r="E67" s="289"/>
      <c r="F67" s="289"/>
      <c r="G67" s="7"/>
      <c r="H67" s="7"/>
      <c r="I67" s="7"/>
      <c r="J67" s="7"/>
    </row>
    <row r="68" spans="1:10" ht="12.75" customHeight="1">
      <c r="A68" s="7"/>
      <c r="B68" s="7"/>
      <c r="C68" s="7"/>
      <c r="D68" s="7"/>
      <c r="E68" s="289"/>
      <c r="F68" s="289"/>
      <c r="G68" s="7"/>
      <c r="H68" s="7"/>
      <c r="I68" s="7"/>
      <c r="J68" s="7"/>
    </row>
    <row r="69" spans="1:10" ht="12.75" customHeight="1">
      <c r="A69" s="7"/>
      <c r="B69" s="7"/>
      <c r="C69" s="7"/>
      <c r="D69" s="7"/>
      <c r="E69" s="289"/>
      <c r="F69" s="289"/>
      <c r="G69" s="7"/>
      <c r="H69" s="7"/>
      <c r="I69" s="7"/>
      <c r="J69" s="7"/>
    </row>
    <row r="70" spans="1:10" ht="12.75" customHeight="1">
      <c r="A70" s="7"/>
      <c r="B70" s="7"/>
      <c r="C70" s="7"/>
      <c r="D70" s="7"/>
      <c r="E70" s="289"/>
      <c r="F70" s="289"/>
      <c r="G70" s="7"/>
      <c r="H70" s="7"/>
      <c r="I70" s="7"/>
      <c r="J70" s="7"/>
    </row>
    <row r="71" spans="1:10" ht="12.75" customHeight="1">
      <c r="A71" s="7"/>
      <c r="B71" s="7"/>
      <c r="C71" s="7"/>
      <c r="D71" s="7"/>
      <c r="E71" s="289"/>
      <c r="F71" s="289"/>
      <c r="G71" s="7"/>
      <c r="H71" s="7"/>
      <c r="I71" s="7"/>
      <c r="J71" s="7"/>
    </row>
    <row r="72" spans="1:10" ht="12.75" customHeight="1">
      <c r="A72" s="7"/>
      <c r="B72" s="7"/>
      <c r="C72" s="7"/>
      <c r="D72" s="7"/>
      <c r="E72" s="289"/>
      <c r="F72" s="289"/>
      <c r="G72" s="7"/>
      <c r="H72" s="7"/>
      <c r="I72" s="7"/>
      <c r="J72" s="7"/>
    </row>
    <row r="73" spans="1:10" ht="12.75" customHeight="1">
      <c r="A73" s="7"/>
      <c r="B73" s="7"/>
      <c r="C73" s="7"/>
      <c r="D73" s="7"/>
      <c r="E73" s="289"/>
      <c r="F73" s="289"/>
      <c r="G73" s="7"/>
      <c r="H73" s="7"/>
      <c r="I73" s="7"/>
      <c r="J73" s="7"/>
    </row>
    <row r="74" spans="1:10" ht="12.75" customHeight="1">
      <c r="A74" s="7"/>
      <c r="B74" s="7"/>
      <c r="C74" s="7"/>
      <c r="D74" s="7"/>
      <c r="E74" s="289"/>
      <c r="F74" s="289"/>
      <c r="G74" s="7"/>
      <c r="H74" s="7"/>
      <c r="I74" s="7"/>
      <c r="J74" s="7"/>
    </row>
    <row r="75" spans="1:10" ht="12.75" customHeight="1">
      <c r="A75" s="7"/>
      <c r="B75" s="7"/>
      <c r="C75" s="7"/>
      <c r="D75" s="7"/>
      <c r="E75" s="289"/>
      <c r="F75" s="289"/>
      <c r="G75" s="7"/>
      <c r="H75" s="7"/>
      <c r="I75" s="7"/>
      <c r="J75" s="7"/>
    </row>
    <row r="76" spans="1:10" ht="12.75" customHeight="1">
      <c r="A76" s="7"/>
      <c r="B76" s="7"/>
      <c r="C76" s="7"/>
      <c r="D76" s="7"/>
      <c r="E76" s="289"/>
      <c r="F76" s="289"/>
      <c r="G76" s="7"/>
      <c r="H76" s="7"/>
      <c r="I76" s="7"/>
      <c r="J76" s="7"/>
    </row>
    <row r="77" spans="1:10" ht="12.75" customHeight="1">
      <c r="A77" s="7"/>
      <c r="B77" s="7"/>
      <c r="C77" s="7"/>
      <c r="D77" s="7"/>
      <c r="E77" s="289"/>
      <c r="F77" s="289"/>
      <c r="G77" s="7"/>
      <c r="H77" s="7"/>
      <c r="I77" s="7"/>
      <c r="J77" s="7"/>
    </row>
    <row r="78" spans="1:10" ht="12.75" customHeight="1">
      <c r="A78" s="7"/>
      <c r="B78" s="7"/>
      <c r="C78" s="7"/>
      <c r="D78" s="7"/>
      <c r="E78" s="289"/>
      <c r="F78" s="289"/>
      <c r="G78" s="7"/>
      <c r="H78" s="7"/>
      <c r="I78" s="7"/>
      <c r="J78" s="7"/>
    </row>
    <row r="79" spans="1:10" ht="12.75" customHeight="1">
      <c r="A79" s="7"/>
      <c r="B79" s="7"/>
      <c r="C79" s="7"/>
      <c r="D79" s="7"/>
      <c r="E79" s="289"/>
      <c r="F79" s="289"/>
      <c r="G79" s="7"/>
      <c r="H79" s="7"/>
      <c r="I79" s="7"/>
      <c r="J79" s="7"/>
    </row>
    <row r="80" spans="1:10" ht="12.75" customHeight="1">
      <c r="A80" s="7"/>
      <c r="B80" s="7"/>
      <c r="C80" s="7"/>
      <c r="D80" s="7"/>
      <c r="E80" s="289"/>
      <c r="F80" s="289"/>
      <c r="G80" s="7"/>
      <c r="H80" s="7"/>
      <c r="I80" s="7"/>
      <c r="J80" s="7"/>
    </row>
    <row r="81" spans="1:10" ht="12.75" customHeight="1">
      <c r="A81" s="7"/>
      <c r="B81" s="7"/>
      <c r="C81" s="7"/>
      <c r="D81" s="7"/>
      <c r="E81" s="289"/>
      <c r="F81" s="289"/>
      <c r="G81" s="7"/>
      <c r="H81" s="7"/>
      <c r="I81" s="7"/>
      <c r="J81" s="7"/>
    </row>
    <row r="82" spans="1:10" ht="12.75" customHeight="1">
      <c r="A82" s="7"/>
      <c r="B82" s="7"/>
      <c r="C82" s="7"/>
      <c r="D82" s="7"/>
      <c r="E82" s="289"/>
      <c r="F82" s="289"/>
      <c r="G82" s="7"/>
      <c r="H82" s="7"/>
      <c r="I82" s="7"/>
      <c r="J82" s="7"/>
    </row>
    <row r="83" spans="1:10" ht="12.75" customHeight="1">
      <c r="A83" s="7"/>
      <c r="B83" s="7"/>
      <c r="C83" s="7"/>
      <c r="D83" s="7"/>
      <c r="E83" s="289"/>
      <c r="F83" s="289"/>
      <c r="G83" s="7"/>
      <c r="H83" s="7"/>
      <c r="I83" s="7"/>
      <c r="J83" s="7"/>
    </row>
    <row r="84" spans="1:10" ht="12.75" customHeight="1">
      <c r="A84" s="7"/>
      <c r="B84" s="7"/>
      <c r="C84" s="7"/>
      <c r="D84" s="7"/>
      <c r="E84" s="289"/>
      <c r="F84" s="289"/>
      <c r="G84" s="7"/>
      <c r="H84" s="7"/>
      <c r="I84" s="7"/>
      <c r="J84" s="7"/>
    </row>
    <row r="85" spans="1:10" ht="12.75" customHeight="1">
      <c r="A85" s="7"/>
      <c r="B85" s="704" t="str">
        <f>Menu!D31</f>
        <v>Copyright© 2017 Prof. Alexandre Alcantara - Todos os direitos reservados - Versão 1.0</v>
      </c>
      <c r="C85" s="704"/>
      <c r="D85" s="704"/>
      <c r="E85" s="704"/>
      <c r="F85" s="704"/>
      <c r="G85" s="704"/>
      <c r="H85" s="704"/>
      <c r="I85" s="704"/>
      <c r="J85" s="7"/>
    </row>
  </sheetData>
  <sheetProtection algorithmName="SHA-512" hashValue="6CElrIkwTZPDzXPGdrDfrfFUxp3BjRl5wzBOo0hmXal8cApXn0jxun2+bIGdEL0qIPKM+RfA+Sjg3mtjMK9ZRA==" saltValue="/df+8woLVeI24glQCCLC6w==" spinCount="100000" sheet="1" objects="1" scenarios="1"/>
  <mergeCells count="4">
    <mergeCell ref="B2:H2"/>
    <mergeCell ref="B3:I3"/>
    <mergeCell ref="B85:I85"/>
    <mergeCell ref="B45:F45"/>
  </mergeCells>
  <hyperlinks>
    <hyperlink ref="I2" location="Menu!A1" display="Menu" xr:uid="{00000000-0004-0000-08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16</vt:i4>
      </vt:variant>
    </vt:vector>
  </HeadingPairs>
  <TitlesOfParts>
    <vt:vector size="38" baseType="lpstr">
      <vt:lpstr>Menu</vt:lpstr>
      <vt:lpstr>Livro</vt:lpstr>
      <vt:lpstr>Empresa</vt:lpstr>
      <vt:lpstr>Analista</vt:lpstr>
      <vt:lpstr>BP</vt:lpstr>
      <vt:lpstr>BP_AH_AV</vt:lpstr>
      <vt:lpstr>DRE</vt:lpstr>
      <vt:lpstr>DRE_AH_AV</vt:lpstr>
      <vt:lpstr>DFC-Direto</vt:lpstr>
      <vt:lpstr>DFC_AH_AV-Direto</vt:lpstr>
      <vt:lpstr>DFC-Indireto</vt:lpstr>
      <vt:lpstr>DFC_AH_AV-Indireto</vt:lpstr>
      <vt:lpstr>DVA</vt:lpstr>
      <vt:lpstr>DVA_AH_AV</vt:lpstr>
      <vt:lpstr>CapitalGiro</vt:lpstr>
      <vt:lpstr>Parecer</vt:lpstr>
      <vt:lpstr>Indicadores Contabeis</vt:lpstr>
      <vt:lpstr>Graficos</vt:lpstr>
      <vt:lpstr>DadosGrafico</vt:lpstr>
      <vt:lpstr>Responsabilidade</vt:lpstr>
      <vt:lpstr>Ajuda</vt:lpstr>
      <vt:lpstr>Historico</vt:lpstr>
      <vt:lpstr>Analista!Area_de_impressao</vt:lpstr>
      <vt:lpstr>BP!Area_de_impressao</vt:lpstr>
      <vt:lpstr>BP_AH_AV!Area_de_impressao</vt:lpstr>
      <vt:lpstr>CapitalGiro!Area_de_impressao</vt:lpstr>
      <vt:lpstr>'DFC_AH_AV-Direto'!Area_de_impressao</vt:lpstr>
      <vt:lpstr>'DFC_AH_AV-Indireto'!Area_de_impressao</vt:lpstr>
      <vt:lpstr>'DFC-Direto'!Area_de_impressao</vt:lpstr>
      <vt:lpstr>'DFC-Indireto'!Area_de_impressao</vt:lpstr>
      <vt:lpstr>DRE!Area_de_impressao</vt:lpstr>
      <vt:lpstr>DRE_AH_AV!Area_de_impressao</vt:lpstr>
      <vt:lpstr>DVA!Area_de_impressao</vt:lpstr>
      <vt:lpstr>DVA_AH_AV!Area_de_impressao</vt:lpstr>
      <vt:lpstr>Graficos!Area_de_impressao</vt:lpstr>
      <vt:lpstr>'Indicadores Contabeis'!Area_de_impressao</vt:lpstr>
      <vt:lpstr>Menu</vt:lpstr>
      <vt:lpstr>Menu!MenuPrincipal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Analise Finanaceira</dc:title>
  <dc:subject>Material Complementar</dc:subject>
  <dc:creator>Alexandre Alcantara</dc:creator>
  <cp:keywords>Análise de Balanço, Contabilidade</cp:keywords>
  <dc:description>Parte integrante do Livro "Estrutura, Análise e interpretação das Demonstrações Contábeis - 5ª edição -  Editora Atlas - 2017
Leia o Guia do Usuário (Capítulo 19) antes de começar a usar.</dc:description>
  <cp:lastModifiedBy>Alexandre Alcantara Silva</cp:lastModifiedBy>
  <cp:lastPrinted>2019-10-16T00:58:42Z</cp:lastPrinted>
  <dcterms:created xsi:type="dcterms:W3CDTF">1997-01-10T22:22:50Z</dcterms:created>
  <dcterms:modified xsi:type="dcterms:W3CDTF">2021-05-08T15:37:42Z</dcterms:modified>
  <cp:category>Uso Exclusivamente Didático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rietário">
    <vt:lpwstr>Alexandre Alcantara</vt:lpwstr>
  </property>
  <property fmtid="{D5CDD505-2E9C-101B-9397-08002B2CF9AE}" pid="3" name="Data da conclusão">
    <vt:lpwstr>31/12/2006</vt:lpwstr>
  </property>
  <property fmtid="{D5CDD505-2E9C-101B-9397-08002B2CF9AE}" pid="4" name="Editor">
    <vt:lpwstr>Editora Atlas</vt:lpwstr>
  </property>
  <property fmtid="{D5CDD505-2E9C-101B-9397-08002B2CF9AE}" pid="5" name="Versão">
    <vt:lpwstr>1.0</vt:lpwstr>
  </property>
</Properties>
</file>